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keuda-oppi\opetusmateriaalit\KeKe\Antti Ylänen\Matikka\Prosenttilaskeminen\"/>
    </mc:Choice>
  </mc:AlternateContent>
  <xr:revisionPtr revIDLastSave="0" documentId="13_ncr:1_{2CC9D7F5-5FE8-481F-AC60-CB8901C15A15}" xr6:coauthVersionLast="45" xr6:coauthVersionMax="45" xr10:uidLastSave="{00000000-0000-0000-0000-000000000000}"/>
  <bookViews>
    <workbookView xWindow="-120" yWindow="-120" windowWidth="29040" windowHeight="15840" activeTab="1" xr2:uid="{00000000-000D-0000-FFFF-FFFF00000000}"/>
  </bookViews>
  <sheets>
    <sheet name="Ohje" sheetId="4" r:id="rId1"/>
    <sheet name="Laskuja" sheetId="1" r:id="rId2"/>
    <sheet name="Laskuja (2)" sheetId="6" r:id="rId3"/>
    <sheet name="Taul1 (3)" sheetId="3" r:id="rId4"/>
    <sheet name="Taul1 (2)"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03" i="6" l="1"/>
  <c r="G502" i="6"/>
  <c r="H494" i="6"/>
  <c r="H493" i="6"/>
  <c r="K476" i="6"/>
  <c r="L475" i="6"/>
  <c r="J475" i="6"/>
  <c r="Q476" i="6" s="1"/>
  <c r="S476" i="6" s="1"/>
  <c r="K464" i="6"/>
  <c r="L463" i="6"/>
  <c r="J463" i="6"/>
  <c r="Q459" i="6"/>
  <c r="S459" i="6" s="1"/>
  <c r="K459" i="6"/>
  <c r="L458" i="6"/>
  <c r="J458" i="6"/>
  <c r="G455" i="6"/>
  <c r="G442" i="6"/>
  <c r="Q442" i="6" s="1"/>
  <c r="S442" i="6" s="1"/>
  <c r="G441" i="6"/>
  <c r="K430" i="6"/>
  <c r="L429" i="6"/>
  <c r="J429" i="6"/>
  <c r="K425" i="6"/>
  <c r="L424" i="6"/>
  <c r="J424" i="6"/>
  <c r="Q425" i="6" s="1"/>
  <c r="S425" i="6" s="1"/>
  <c r="G404" i="6"/>
  <c r="F403" i="6"/>
  <c r="F402" i="6"/>
  <c r="K397" i="6"/>
  <c r="L396" i="6"/>
  <c r="J396" i="6"/>
  <c r="G391" i="6"/>
  <c r="K382" i="6"/>
  <c r="L381" i="6"/>
  <c r="J381" i="6"/>
  <c r="F377" i="6"/>
  <c r="M371" i="6"/>
  <c r="Q371" i="6" s="1"/>
  <c r="N368" i="6"/>
  <c r="N367" i="6"/>
  <c r="N366" i="6"/>
  <c r="J360" i="6"/>
  <c r="Q360" i="6" s="1"/>
  <c r="G358" i="6"/>
  <c r="G357" i="6"/>
  <c r="I351" i="6"/>
  <c r="Q349" i="6"/>
  <c r="Q348" i="6"/>
  <c r="Q347" i="6"/>
  <c r="Q346" i="6"/>
  <c r="K342" i="6"/>
  <c r="L341" i="6"/>
  <c r="J341" i="6"/>
  <c r="K337" i="6"/>
  <c r="L336" i="6"/>
  <c r="J336" i="6"/>
  <c r="H328" i="6"/>
  <c r="Q329" i="6" s="1"/>
  <c r="S329" i="6" s="1"/>
  <c r="H327" i="6"/>
  <c r="K319" i="6"/>
  <c r="L318" i="6"/>
  <c r="J318" i="6"/>
  <c r="Q319" i="6" s="1"/>
  <c r="S319" i="6" s="1"/>
  <c r="G315" i="6"/>
  <c r="K309" i="6"/>
  <c r="L308" i="6"/>
  <c r="J308" i="6"/>
  <c r="Q309" i="6" s="1"/>
  <c r="S309" i="6" s="1"/>
  <c r="K301" i="6"/>
  <c r="L300" i="6"/>
  <c r="J300" i="6"/>
  <c r="Q293" i="6"/>
  <c r="S293" i="6" s="1"/>
  <c r="K293" i="6"/>
  <c r="L292" i="6"/>
  <c r="J292" i="6"/>
  <c r="K285" i="6"/>
  <c r="L284" i="6"/>
  <c r="J284" i="6"/>
  <c r="G278" i="6"/>
  <c r="Q278" i="6" s="1"/>
  <c r="Q275" i="6"/>
  <c r="S275" i="6" s="1"/>
  <c r="K275" i="6"/>
  <c r="L274" i="6"/>
  <c r="J274" i="6"/>
  <c r="K267" i="6"/>
  <c r="L266" i="6"/>
  <c r="J266" i="6"/>
  <c r="G263" i="6"/>
  <c r="K257" i="6"/>
  <c r="L256" i="6"/>
  <c r="J256" i="6"/>
  <c r="G253" i="6"/>
  <c r="Q247" i="6"/>
  <c r="G247" i="6"/>
  <c r="K244" i="6"/>
  <c r="L243" i="6"/>
  <c r="J243" i="6"/>
  <c r="K236" i="6"/>
  <c r="L235" i="6"/>
  <c r="J235" i="6"/>
  <c r="Q236" i="6" s="1"/>
  <c r="S236" i="6" s="1"/>
  <c r="G231" i="6"/>
  <c r="K224" i="6"/>
  <c r="L223" i="6"/>
  <c r="J223" i="6"/>
  <c r="Q224" i="6" s="1"/>
  <c r="S224" i="6" s="1"/>
  <c r="G220" i="6"/>
  <c r="G216" i="6"/>
  <c r="J206" i="6"/>
  <c r="G207" i="6" s="1"/>
  <c r="J207" i="6" s="1"/>
  <c r="Q208" i="6" s="1"/>
  <c r="S208" i="6" s="1"/>
  <c r="G200" i="6"/>
  <c r="Q200" i="6" s="1"/>
  <c r="K197" i="6"/>
  <c r="L196" i="6"/>
  <c r="J196" i="6"/>
  <c r="Q197" i="6" s="1"/>
  <c r="S197" i="6" s="1"/>
  <c r="G193" i="6"/>
  <c r="G188" i="6"/>
  <c r="G187" i="6"/>
  <c r="G184" i="6"/>
  <c r="Q184" i="6" s="1"/>
  <c r="K181" i="6"/>
  <c r="L180" i="6"/>
  <c r="J180" i="6"/>
  <c r="K170" i="6"/>
  <c r="Q170" i="6" s="1"/>
  <c r="S170" i="6" s="1"/>
  <c r="L169" i="6"/>
  <c r="J169" i="6"/>
  <c r="G163" i="6"/>
  <c r="G160" i="6"/>
  <c r="G157" i="6"/>
  <c r="G151" i="6"/>
  <c r="Q151" i="6" s="1"/>
  <c r="K148" i="6"/>
  <c r="L147" i="6"/>
  <c r="J147" i="6"/>
  <c r="P138" i="6"/>
  <c r="H138" i="6"/>
  <c r="P130" i="6"/>
  <c r="H130" i="6"/>
  <c r="H123" i="6"/>
  <c r="H118" i="6"/>
  <c r="H111" i="6"/>
  <c r="H110" i="6"/>
  <c r="H109" i="6"/>
  <c r="H108" i="6"/>
  <c r="K97" i="6"/>
  <c r="L96" i="6"/>
  <c r="J96" i="6"/>
  <c r="Q97" i="6" s="1"/>
  <c r="G93" i="6"/>
  <c r="K83" i="6"/>
  <c r="L82" i="6"/>
  <c r="J82" i="6"/>
  <c r="G79" i="6"/>
  <c r="K72" i="6"/>
  <c r="L71" i="6"/>
  <c r="J71" i="6"/>
  <c r="Q72" i="6" s="1"/>
  <c r="G68" i="6"/>
  <c r="G62" i="6"/>
  <c r="Q62" i="6" s="1"/>
  <c r="K59" i="6"/>
  <c r="Q59" i="6" s="1"/>
  <c r="L58" i="6"/>
  <c r="J58" i="6"/>
  <c r="G52" i="6"/>
  <c r="Q52" i="6" s="1"/>
  <c r="K49" i="6"/>
  <c r="L48" i="6"/>
  <c r="J48" i="6"/>
  <c r="K42" i="6"/>
  <c r="L41" i="6"/>
  <c r="J41" i="6"/>
  <c r="Q42" i="6" s="1"/>
  <c r="G38" i="6"/>
  <c r="K32" i="6"/>
  <c r="L31" i="6"/>
  <c r="J31" i="6"/>
  <c r="G28" i="6"/>
  <c r="K22" i="6"/>
  <c r="Q22" i="6" s="1"/>
  <c r="L21" i="6"/>
  <c r="J21" i="6"/>
  <c r="K15" i="6"/>
  <c r="L14" i="6"/>
  <c r="J14" i="6"/>
  <c r="Q15" i="6" s="1"/>
  <c r="Q244" i="6" l="1"/>
  <c r="S244" i="6" s="1"/>
  <c r="Q397" i="6"/>
  <c r="S397" i="6" s="1"/>
  <c r="Q181" i="6"/>
  <c r="S181" i="6" s="1"/>
  <c r="Q148" i="6"/>
  <c r="S148" i="6" s="1"/>
  <c r="Q301" i="6"/>
  <c r="S301" i="6" s="1"/>
  <c r="Q337" i="6"/>
  <c r="S337" i="6" s="1"/>
  <c r="Q49" i="6"/>
  <c r="Q285" i="6"/>
  <c r="S285" i="6" s="1"/>
  <c r="Q342" i="6"/>
  <c r="S342" i="6" s="1"/>
  <c r="Q257" i="6"/>
  <c r="S257" i="6" s="1"/>
  <c r="Q351" i="6"/>
  <c r="Q464" i="6"/>
  <c r="S464" i="6" s="1"/>
  <c r="Q267" i="6"/>
  <c r="S267" i="6" s="1"/>
  <c r="Q382" i="6"/>
  <c r="S382" i="6" s="1"/>
  <c r="Q83" i="6"/>
  <c r="Q32" i="6"/>
  <c r="Q430" i="6"/>
  <c r="S430" i="6" s="1"/>
  <c r="G315" i="1"/>
  <c r="G278" i="1"/>
  <c r="G263" i="1"/>
  <c r="G151" i="1"/>
  <c r="G62" i="1"/>
  <c r="G247" i="1"/>
  <c r="G200" i="1" l="1"/>
  <c r="G193" i="1"/>
  <c r="G184" i="1"/>
  <c r="Q184" i="1" s="1"/>
  <c r="S184" i="1" s="1"/>
  <c r="G79" i="1"/>
  <c r="G43" i="4"/>
  <c r="J43" i="4"/>
  <c r="S39" i="4"/>
  <c r="L39" i="4"/>
  <c r="Z22" i="4"/>
  <c r="Z23" i="4"/>
  <c r="Z24" i="4"/>
  <c r="Z25" i="4"/>
  <c r="Z21" i="4"/>
  <c r="S38" i="4"/>
  <c r="L38" i="4"/>
  <c r="G456" i="1" l="1"/>
  <c r="G391" i="1"/>
  <c r="G253" i="1"/>
  <c r="G231" i="1"/>
  <c r="G216" i="1"/>
  <c r="G220" i="1"/>
  <c r="G93" i="1"/>
  <c r="G68" i="1"/>
  <c r="G52" i="1" l="1"/>
  <c r="G38" i="1"/>
  <c r="G28" i="1"/>
  <c r="I24" i="4"/>
  <c r="I25" i="4"/>
  <c r="I26" i="4"/>
  <c r="I27" i="4"/>
  <c r="I28" i="4"/>
  <c r="I29" i="4"/>
  <c r="I30" i="4"/>
  <c r="I23" i="4"/>
  <c r="H495" i="1" l="1"/>
  <c r="G504" i="1"/>
  <c r="H505" i="1"/>
  <c r="H496" i="1"/>
  <c r="K478" i="1"/>
  <c r="L477" i="1"/>
  <c r="J477" i="1"/>
  <c r="K465" i="1"/>
  <c r="L464" i="1"/>
  <c r="J464" i="1"/>
  <c r="K460" i="1"/>
  <c r="L459" i="1"/>
  <c r="J459" i="1"/>
  <c r="G442" i="1"/>
  <c r="Q442" i="1" s="1"/>
  <c r="S442" i="1" s="1"/>
  <c r="G441" i="1"/>
  <c r="K430" i="1"/>
  <c r="L429" i="1"/>
  <c r="J429" i="1"/>
  <c r="K425" i="1"/>
  <c r="L424" i="1"/>
  <c r="J424" i="1"/>
  <c r="G404" i="1"/>
  <c r="F403" i="1"/>
  <c r="F402" i="1"/>
  <c r="Q465" i="1" l="1"/>
  <c r="S465" i="1" s="1"/>
  <c r="Q478" i="1"/>
  <c r="S478" i="1" s="1"/>
  <c r="Q460" i="1"/>
  <c r="S460" i="1" s="1"/>
  <c r="Q430" i="1"/>
  <c r="S430" i="1" s="1"/>
  <c r="Q425" i="1"/>
  <c r="S425" i="1" s="1"/>
  <c r="K397" i="1" l="1"/>
  <c r="L396" i="1"/>
  <c r="J396" i="1"/>
  <c r="Q397" i="1" l="1"/>
  <c r="S397" i="1" s="1"/>
  <c r="K382" i="1"/>
  <c r="F377" i="1"/>
  <c r="L381" i="1" l="1"/>
  <c r="J381" i="1"/>
  <c r="M371" i="1"/>
  <c r="Q371" i="1" s="1"/>
  <c r="N367" i="1"/>
  <c r="N368" i="1"/>
  <c r="N366" i="1"/>
  <c r="J360" i="1"/>
  <c r="Q360" i="1" s="1"/>
  <c r="S360" i="1" s="1"/>
  <c r="G358" i="1"/>
  <c r="G357" i="1"/>
  <c r="I351" i="1"/>
  <c r="Q347" i="1"/>
  <c r="Q348" i="1"/>
  <c r="Q349" i="1"/>
  <c r="Q346" i="1"/>
  <c r="K342" i="1"/>
  <c r="L341" i="1"/>
  <c r="J341" i="1"/>
  <c r="K337" i="1"/>
  <c r="L336" i="1"/>
  <c r="J336" i="1"/>
  <c r="H328" i="1"/>
  <c r="Q329" i="1" s="1"/>
  <c r="S329" i="1" s="1"/>
  <c r="H327" i="1"/>
  <c r="Q351" i="1" l="1"/>
  <c r="Q382" i="1"/>
  <c r="S382" i="1" s="1"/>
  <c r="Q342" i="1"/>
  <c r="S342" i="1" s="1"/>
  <c r="Q337" i="1"/>
  <c r="S337" i="1" s="1"/>
  <c r="K319" i="1"/>
  <c r="L318" i="1"/>
  <c r="J318" i="1"/>
  <c r="K309" i="1"/>
  <c r="L308" i="1"/>
  <c r="J308" i="1"/>
  <c r="K301" i="1"/>
  <c r="L300" i="1"/>
  <c r="J300" i="1"/>
  <c r="Q319" i="1" l="1"/>
  <c r="S319" i="1" s="1"/>
  <c r="Q309" i="1"/>
  <c r="S309" i="1" s="1"/>
  <c r="Q301" i="1"/>
  <c r="S301" i="1" s="1"/>
  <c r="K293" i="1"/>
  <c r="L292" i="1"/>
  <c r="J292" i="1"/>
  <c r="Q293" i="1" l="1"/>
  <c r="S293" i="1" s="1"/>
  <c r="K285" i="1"/>
  <c r="L284" i="1"/>
  <c r="J284" i="1"/>
  <c r="Q278" i="1"/>
  <c r="S278" i="1" s="1"/>
  <c r="K275" i="1"/>
  <c r="L274" i="1"/>
  <c r="J274" i="1"/>
  <c r="K267" i="1"/>
  <c r="L266" i="1"/>
  <c r="J266" i="1"/>
  <c r="K257" i="1"/>
  <c r="L256" i="1"/>
  <c r="J256" i="1"/>
  <c r="Q247" i="1"/>
  <c r="S247" i="1" s="1"/>
  <c r="K244" i="1"/>
  <c r="L243" i="1"/>
  <c r="J243" i="1"/>
  <c r="K236" i="1"/>
  <c r="L235" i="1"/>
  <c r="J235" i="1"/>
  <c r="J223" i="1"/>
  <c r="K224" i="1"/>
  <c r="L223" i="1"/>
  <c r="J206" i="1"/>
  <c r="G188" i="1"/>
  <c r="G187" i="1"/>
  <c r="Q285" i="1" l="1"/>
  <c r="S285" i="1" s="1"/>
  <c r="Q275" i="1"/>
  <c r="Q267" i="1"/>
  <c r="S267" i="1" s="1"/>
  <c r="Q257" i="1"/>
  <c r="S257" i="1" s="1"/>
  <c r="Q244" i="1"/>
  <c r="Q236" i="1"/>
  <c r="S236" i="1" s="1"/>
  <c r="Q224" i="1"/>
  <c r="S224" i="1" s="1"/>
  <c r="G207" i="1"/>
  <c r="Q200" i="1"/>
  <c r="S200" i="1" s="1"/>
  <c r="K197" i="1"/>
  <c r="L196" i="1"/>
  <c r="J196" i="1"/>
  <c r="K181" i="1"/>
  <c r="L180" i="1"/>
  <c r="J180" i="1"/>
  <c r="K170" i="1"/>
  <c r="L169" i="1"/>
  <c r="J169" i="1"/>
  <c r="G163" i="1"/>
  <c r="G160" i="1"/>
  <c r="G157" i="1"/>
  <c r="Q181" i="1" l="1"/>
  <c r="J207" i="1"/>
  <c r="Q208" i="1" s="1"/>
  <c r="S208" i="1" s="1"/>
  <c r="Q197" i="1"/>
  <c r="Q170" i="1"/>
  <c r="S170" i="1" s="1"/>
  <c r="K148" i="1"/>
  <c r="L147" i="1"/>
  <c r="J147" i="1"/>
  <c r="Q151" i="1"/>
  <c r="S151" i="1" s="1"/>
  <c r="Q148" i="1" l="1"/>
  <c r="P49" i="3"/>
  <c r="S59" i="6" s="1"/>
  <c r="O133" i="3"/>
  <c r="G133" i="3"/>
  <c r="O125" i="3"/>
  <c r="G125" i="3"/>
  <c r="G118" i="3"/>
  <c r="G113" i="3"/>
  <c r="G106" i="3"/>
  <c r="G105" i="3"/>
  <c r="G104" i="3"/>
  <c r="G103" i="3"/>
  <c r="N78" i="3"/>
  <c r="S97" i="6" s="1"/>
  <c r="J78" i="3"/>
  <c r="K77" i="3"/>
  <c r="I77" i="3"/>
  <c r="H74" i="3"/>
  <c r="J65" i="3"/>
  <c r="K64" i="3"/>
  <c r="I64" i="3"/>
  <c r="N65" i="3" s="1"/>
  <c r="S83" i="6" s="1"/>
  <c r="G62" i="3"/>
  <c r="J56" i="3"/>
  <c r="K55" i="3"/>
  <c r="I55" i="3"/>
  <c r="N56" i="3" s="1"/>
  <c r="S72" i="6" s="1"/>
  <c r="G53" i="3"/>
  <c r="G49" i="3"/>
  <c r="J47" i="3"/>
  <c r="K46" i="3"/>
  <c r="I46" i="3"/>
  <c r="G41" i="3"/>
  <c r="P41" i="3" s="1"/>
  <c r="S52" i="6" s="1"/>
  <c r="J39" i="3"/>
  <c r="K38" i="3"/>
  <c r="I38" i="3"/>
  <c r="N39" i="3" s="1"/>
  <c r="J33" i="3"/>
  <c r="K32" i="3"/>
  <c r="I32" i="3"/>
  <c r="N33" i="3" s="1"/>
  <c r="S42" i="6" s="1"/>
  <c r="G29" i="3"/>
  <c r="J25" i="3"/>
  <c r="K24" i="3"/>
  <c r="I24" i="3"/>
  <c r="N25" i="3" s="1"/>
  <c r="S32" i="6" s="1"/>
  <c r="G21" i="3"/>
  <c r="J16" i="3"/>
  <c r="K15" i="3"/>
  <c r="I15" i="3"/>
  <c r="N16" i="3" s="1"/>
  <c r="S22" i="6" s="1"/>
  <c r="J9" i="3"/>
  <c r="K8" i="3"/>
  <c r="I8" i="3"/>
  <c r="N9" i="3" l="1"/>
  <c r="N47" i="3"/>
  <c r="K97" i="1"/>
  <c r="L96" i="1"/>
  <c r="J96" i="1"/>
  <c r="K83" i="1"/>
  <c r="L82" i="1"/>
  <c r="J82" i="1"/>
  <c r="K72" i="1"/>
  <c r="L71" i="1"/>
  <c r="J71" i="1"/>
  <c r="Q62" i="1"/>
  <c r="S62" i="1" s="1"/>
  <c r="K59" i="1"/>
  <c r="L58" i="1"/>
  <c r="J58" i="1"/>
  <c r="Q52" i="1"/>
  <c r="S52" i="1" s="1"/>
  <c r="K49" i="1"/>
  <c r="L48" i="1"/>
  <c r="J48" i="1"/>
  <c r="K42" i="1"/>
  <c r="L41" i="1"/>
  <c r="J41" i="1"/>
  <c r="K32" i="1"/>
  <c r="L31" i="1"/>
  <c r="J31" i="1"/>
  <c r="K22" i="1"/>
  <c r="L21" i="1"/>
  <c r="J21" i="1"/>
  <c r="Q9" i="3" l="1"/>
  <c r="S15" i="6"/>
  <c r="Q97" i="1"/>
  <c r="S97" i="1" s="1"/>
  <c r="Q32" i="1"/>
  <c r="S32" i="1" s="1"/>
  <c r="Q83" i="1"/>
  <c r="S83" i="1" s="1"/>
  <c r="Q72" i="1"/>
  <c r="S72" i="1" s="1"/>
  <c r="Q59" i="1"/>
  <c r="Q49" i="1"/>
  <c r="Q42" i="1"/>
  <c r="S42" i="1" s="1"/>
  <c r="Q22" i="1"/>
  <c r="S22" i="1" s="1"/>
  <c r="K15" i="1"/>
  <c r="L14" i="1"/>
  <c r="J14" i="1"/>
  <c r="Q15" i="1" l="1"/>
  <c r="S15" i="1" s="1"/>
  <c r="G5" i="2" l="1"/>
  <c r="K3" i="2"/>
  <c r="U58" i="2" l="1"/>
  <c r="T54" i="2"/>
  <c r="T52" i="2"/>
  <c r="O54" i="2"/>
  <c r="G54" i="2"/>
  <c r="P138" i="1"/>
  <c r="H138" i="1"/>
  <c r="P130" i="1"/>
  <c r="O46" i="2"/>
  <c r="H130" i="1"/>
  <c r="G46" i="2"/>
  <c r="G39" i="2"/>
  <c r="H123" i="1"/>
  <c r="H118" i="1"/>
  <c r="G34" i="2"/>
  <c r="H109" i="1"/>
  <c r="H110" i="1"/>
  <c r="H111" i="1"/>
  <c r="H108" i="1"/>
</calcChain>
</file>

<file path=xl/sharedStrings.xml><?xml version="1.0" encoding="utf-8"?>
<sst xmlns="http://schemas.openxmlformats.org/spreadsheetml/2006/main" count="1832" uniqueCount="244">
  <si>
    <t>Prosenttilaskuharjoituksia Kopran</t>
  </si>
  <si>
    <t>a)</t>
  </si>
  <si>
    <t>100 eurosta</t>
  </si>
  <si>
    <t>c)</t>
  </si>
  <si>
    <t>50 eurosta</t>
  </si>
  <si>
    <t>b)</t>
  </si>
  <si>
    <t>240 eurosta</t>
  </si>
  <si>
    <t>d)</t>
  </si>
  <si>
    <t xml:space="preserve">1,50 eurosta? </t>
  </si>
  <si>
    <t>Entä montako prosenttia?</t>
  </si>
  <si>
    <t>tv: ennen 800 €, nyt 600 €</t>
  </si>
  <si>
    <t>lenkkitossut: ennen 179 €, nyt 150 €</t>
  </si>
  <si>
    <t>Mikä on nettopalkkasi, jos bruttopalkka on 1980 € ja maksat siitä veroa 23 %?</t>
  </si>
  <si>
    <t>Ennakkoveroprosenttisi alenee kahdella prosenttiyksiköllä. Kuinka monta euroa alenee verosi?</t>
  </si>
  <si>
    <t>82 €, ale 30 %</t>
  </si>
  <si>
    <t>149 €, ale 70 %</t>
  </si>
  <si>
    <t>Monellako prosenttiyksiköllä kannatus nousi?</t>
  </si>
  <si>
    <t>Montako prosenttia kannatuksen nousu oli?</t>
  </si>
  <si>
    <t>10.     Päässälaskuja. Kuinka paljon on yksi prosentti</t>
  </si>
  <si>
    <t>11.     Jos luokan oppilaista 15 % on poissa, paljonko on paikalla?</t>
  </si>
  <si>
    <t>12.     Kaikista 80 euron jalkineista saa tällä viikolla 20 % alennuksen. Mikä on kenkien myyntihinta?</t>
  </si>
  <si>
    <t xml:space="preserve">13.     Kuinka suuri osa 5 euroa on 20 eurosta? </t>
  </si>
  <si>
    <t>14.     Laske alennusprosentti.</t>
  </si>
  <si>
    <t>15.     a)</t>
  </si>
  <si>
    <t>16.     Paljonko on 120 % 370:stä?</t>
  </si>
  <si>
    <t>17.     Laske alennettu hinta.</t>
  </si>
  <si>
    <t>18.     Tuntipalkkasi on 6 euroa 20 senttiä. Laske uusi tuntiansiosi, kun palkkasi nousee 3 %.</t>
  </si>
  <si>
    <t>19.     Kalle osti auton 1700 eurolla ja myi sen Villelle 20 % pienemmällä hinnalla. Ville myi auton Jussille ja sai voittoa 5 %. Paljonko Jussi maksoi autosta?</t>
  </si>
  <si>
    <t>20.     Puolueen kannatus nousi 4,5 prosentista 6 prosenttiin.</t>
  </si>
  <si>
    <t>21.     Kuinka suuri on peltopinta-ala, kun 22 % siitä käytetään vihannesten viljelyyn ja jäljelle jäävä 7,5 heh­taaria jätetään kesannoksi?</t>
  </si>
  <si>
    <t>22.     Vuokria korotettiin 7 %. Paljonko on asunnon vuokra korotuksen jälkeen, jos se ennen korotusta oli 624 euroa?</t>
  </si>
  <si>
    <t>23.     CD-levyn hinta laskee 21 eurosta 18 euroon. Kuinka monta prosenttia hinta laskee?</t>
  </si>
  <si>
    <t>24.     Riina Rikas kasvatti omaisuuttaan ulkomaisessa pörssissä 14 %. Omaisuuden arvo on nyt 4,7 miljoonaa euroa. Mikä oli Riinan omaisuuden arvo ennen sijoittamista?</t>
  </si>
  <si>
    <t>25.     Tuotteen hinta on 380 €. Sitä alennettiin 15 %. Mikä on hinta alennuksen jälkeen?</t>
  </si>
  <si>
    <t>26.     Aivot painavat n. 2 % ihmisen massasta. Laske aivojesi massa.</t>
  </si>
  <si>
    <t>27.     Ampumahiihtäjä ampui 20 laukausta, joista tauluun osui 15. Mikä on hänen osumisprosenttinsa?</t>
  </si>
  <si>
    <t>28.     Kuinka suuresta lainasta 13 %:n vuotuinen korko on 20 000 €?</t>
  </si>
  <si>
    <t>29.     Osakkeen arvo nousi 20 eurosta 220 euroon. Kuinka monta prosenttia oli nousu?</t>
  </si>
  <si>
    <t>30.     Seteliautomaatista tankattaessa bensiini on 5 % edullisempaa kuin käteisostossa. Tankkaat seteliauto­maatista 17 eurolla bensiiniä. Kuinka paljon sama määrä olisi maksanut käteisostona?</t>
  </si>
  <si>
    <t>31.     Eräs tuote maksoi 500 €. Hintaa jouduttiin korottamaan 20 % ja myöhemmin näin saatua hintaa alen­nettiin 20 %. Kuinka monta prosenttia lopullinen hinta oli alkuperäisestä?</t>
  </si>
  <si>
    <t>Tarkistus</t>
  </si>
  <si>
    <t>k</t>
  </si>
  <si>
    <t>Kokeile</t>
  </si>
  <si>
    <t>Laita vastaus</t>
  </si>
  <si>
    <t>odottaa</t>
  </si>
  <si>
    <t>O i k e i n</t>
  </si>
  <si>
    <t>hups</t>
  </si>
  <si>
    <t>Laita ↓ vastaus</t>
  </si>
  <si>
    <t>Laita vain luku</t>
  </si>
  <si>
    <t>1/4</t>
  </si>
  <si>
    <t>Laita vain luku, 1 desimaali</t>
  </si>
  <si>
    <t>1.         Kuinka paljon on 34 % 750 eurosta?</t>
  </si>
  <si>
    <t>2.         Kuinka monta prosenttia 208 euroa on 800 eurosta?</t>
  </si>
  <si>
    <t>3.         Vuokra nousi 950 eurosta 1007 euroon. Kuinka monta prosenttia vuokran korotus oli?</t>
  </si>
  <si>
    <t>4.         Hintaa alennettiin 820 eurosta 656 euroon. Kuinka monta prosenttia alennus oli?</t>
  </si>
  <si>
    <t>5.         Hinta oli 3,20 euroa. Hintaa korotettiin 5 %. Mikä oli uusi hinta?</t>
  </si>
  <si>
    <t>6.         Hinta oli 3400 euroa. Hintaa alennettiin 20 %. Laske uusi hinta.</t>
  </si>
  <si>
    <t>7.         Tuotteen hintaa alennettiin 40 %, jolloin alennettu hinta oli 33 euroa. Mikä oli alkuperäinen hinta?</t>
  </si>
  <si>
    <t>8.         Hintaa korotettiin 8 %. Mikä oli alkuperäinen hinta, kun korotettu hinta oli 59 400 euroa?</t>
  </si>
  <si>
    <t>9.         Erään alueen alasta oli peltoa 24 %. Viisi vuotta myöhemmin saman alueen pinta-alasta oli peltoa 18 %. Kuinka monta prosenttiyksikköä alueen peltopinta-ala väheni? Entä kuinka monta prosenttia?</t>
  </si>
  <si>
    <t xml:space="preserve"> =</t>
  </si>
  <si>
    <t>x</t>
  </si>
  <si>
    <t>kertaa</t>
  </si>
  <si>
    <t>osa %</t>
  </si>
  <si>
    <t>Alkuluku</t>
  </si>
  <si>
    <t>Osaluku</t>
  </si>
  <si>
    <t>Tulos</t>
  </si>
  <si>
    <t xml:space="preserve">Laita luvut paikoilleen </t>
  </si>
  <si>
    <t>Alkuasetelma aina:</t>
  </si>
  <si>
    <t>Excel-sovellus Antin</t>
  </si>
  <si>
    <t>Lasku 1</t>
  </si>
  <si>
    <t>miinus</t>
  </si>
  <si>
    <t>Vastaukset:  1. 255 €     2. 26 %      3. 6,0 %        4. 20 %      5. 3,36 €       6. 2720 €         7. 55 €         8. 55 000 €          9. 6,0 %-yksikköä, 25 %</t>
  </si>
  <si>
    <t>Lasku 2</t>
  </si>
  <si>
    <t>plus</t>
  </si>
  <si>
    <t>Lasku 1:</t>
  </si>
  <si>
    <t>Koko ala on vaikka 100 neliömetriä</t>
  </si>
  <si>
    <t>Viisi vuotta myöhemmin peltoa on 18 (jotain)</t>
  </si>
  <si>
    <t>sadasta 24 % on 24. Peltoa on siis 24 (jotain)</t>
  </si>
  <si>
    <t xml:space="preserve">Muutos: </t>
  </si>
  <si>
    <t>TARKISTUSALUE</t>
  </si>
  <si>
    <t>Kun olet valmis, laita soluun valmis</t>
  </si>
  <si>
    <t>valmis</t>
  </si>
  <si>
    <t>Laita luku</t>
  </si>
  <si>
    <t>laita luku</t>
  </si>
  <si>
    <t>Lopputulos</t>
  </si>
  <si>
    <t>Laita luku tämän värisiin soluihin</t>
  </si>
  <si>
    <t>Ja X siihen mitä lasketaan</t>
  </si>
  <si>
    <t>TOKA SIVU</t>
  </si>
  <si>
    <t>A) Mikä on nettopalkkasi, jos bruttopalkka on 1980 € ja maksat siitä veroa 23 %?</t>
  </si>
  <si>
    <t>B) Ennakkoveroprosenttisi alenee kahdella prosenttiyksiköllä. Kuinka monta euroa alenee verosi?</t>
  </si>
  <si>
    <t>15.</t>
  </si>
  <si>
    <t>Lasku 2:</t>
  </si>
  <si>
    <t>Tarkistus kesken</t>
  </si>
  <si>
    <t>Lasketaanko a ja b samalla vai eri tavalla?</t>
  </si>
  <si>
    <t>20% eli</t>
  </si>
  <si>
    <t>5% eli</t>
  </si>
  <si>
    <t>80% eli</t>
  </si>
  <si>
    <t>95% eli</t>
  </si>
  <si>
    <t>Tai jos osaat suoraaan, keino 2</t>
  </si>
  <si>
    <t>X</t>
  </si>
  <si>
    <t>painat vaikka 60 kg</t>
  </si>
  <si>
    <t>lihaksia</t>
  </si>
  <si>
    <t>rasvaa</t>
  </si>
  <si>
    <t>luita</t>
  </si>
  <si>
    <t>muut</t>
  </si>
  <si>
    <t>Laske eri osien massa omasta kehostasi.</t>
  </si>
  <si>
    <t>Mikä oli muutos prosenttiyksikköinä?</t>
  </si>
  <si>
    <t>Montako prosenttia rasvapitoisuus aleni?</t>
  </si>
  <si>
    <t>Montako grammaa vähemmän rasvaa kertyy 1 litrasta maitoa?</t>
  </si>
  <si>
    <t>5 dl siideriä, jonka alkoholipitoisuus on 4,6 %</t>
  </si>
  <si>
    <t>10 cl väkevää viinaa, jonka alkoholipitoisuus on 40 % ja</t>
  </si>
  <si>
    <t>litran alkoholitonta virvoitusjuomaa?</t>
  </si>
  <si>
    <t>31 Eräs tuote maksoi 500 €. Hintaa jouduttiin korottamaan 20 % ja myöhemmin näin saatua hintaa alen­nettiin 20 %. Kuinka monta prosenttia lopullinen hinta oli alkuperäisestä?</t>
  </si>
  <si>
    <t>32 Tuotteen hintaa alennettiin ensin 20 % ja vähän myöhemmin 10 %, jolloin uudeksi hinnaksi tuli 450 €. Mikä oli alkuperäinen hinta?</t>
  </si>
  <si>
    <t>33 Ihmisen massan koostumus on seuraava:</t>
  </si>
  <si>
    <t>35 Ylityökorvaukset määräytyvät siten, että kahdelta ensimmäiseltä ylityötunnilta maksetaan 50 %:lla ko­rotettu ja seuraavilta tunneilta 100 %:lla korotettu palkka. Laske päiväpalkkasi suuruus, kun tuntipalk­kasi on 6 € ja teet normaalin työpäivän (8 h) päälle viisi tuntia ylitöitä.</t>
  </si>
  <si>
    <t>36 Montako prosenttia on 2 dl 20 litrasta?</t>
  </si>
  <si>
    <t>37 Kevytmaidon rasvapitoisuus oli 1,9 %. Pitoisuus alennettiin 1,5 prosenttiin.</t>
  </si>
  <si>
    <t>38 Mikä on boolin alkoholipitoisuus, kun sekoitat siihen</t>
  </si>
  <si>
    <t>39 Kuinka vahvaa on alkoholi, jos sitä sekoitetaan 2 dl yhteen litraan limonadia ja sekoituksen vahvuus on tällöin 8 %?</t>
  </si>
  <si>
    <t>40 Kuinka monta prosenttia on 12 euron alennus 560 eurosta?</t>
  </si>
  <si>
    <t>41 Palkankorotus on 42 € kuukaudessa, mutta kuitenkin vähintään 3 % palkasta. Mistä kuukausipalkasta lähtien korotus on prosentuaalinen?</t>
  </si>
  <si>
    <t>42 Myyjä alensi tuotteen hintaa 15 % eli 140 €. Laske alentamaton ja alennettu hinta.</t>
  </si>
  <si>
    <t>43 400 000 euron lainan korkokanta muuttuu 3,5 %:sta 0,25 prosenttiyksikköä. Montako prosenttia muut­tuvat lainan korkokustannukset vuodessa?</t>
  </si>
  <si>
    <t>44 Kuinka monta grammaa suolaa on lisättävä 5 kg:aan vettä, jotta saadaan 6-prosenttista suolaliuosta?</t>
  </si>
  <si>
    <t>45 Kirjasarjan veroton hinta on 90 euroa ja arvonlisävero 8 %. Laske arvonlisävero euroina ja verollinen hinta.</t>
  </si>
  <si>
    <t>46 Alennusmyynnissä ulsterin hinta on 170 euroa. Sen alkuperäinen hinta oli 300 euroa. Kuinka monta prosenttia oli alennus? Kuinka monta prosenttia alennettu hinta oli alkuperäisestä hinnasta?</t>
  </si>
  <si>
    <t>47 Osakkeen arvo on 50 euroa. Laske uusi osakkeen arvo, kun se nousee 300 %</t>
  </si>
  <si>
    <t>48 Matti sekoitti 0,5 dl öljyä 2 litraan bensiiniä moottorisahaansa varten. Kuinka monta prosenttia öljyä on seoksessa?</t>
  </si>
  <si>
    <t>49 Tuotteen hinta laskee 9 %. Millä desimaaliluvulla alkuperäinen arvo kerrotaan, jos halutaan tietää alen­nettu hinta? Entä jos halutaan tietää alennuksen määrä?</t>
  </si>
  <si>
    <t>50 Viinipullossa on absoluuttista (puhdasta) alkoholia 97,5 ml ja muuta nestettä 652,5 ml. Ilmoita viinin al­koholipitoisuus prosentteina.</t>
  </si>
  <si>
    <t>51 Rahoituspäällikkö Simo Kuortti vaihtaa työpaikkaa, jolloin hänen kuukausipalkkansa nousee 5 000 eu­roon. Mikä oli palkankorotus prosentteina, kun entinen palkka oli 3 500 euroa?</t>
  </si>
  <si>
    <t>52 Eräs tuote maksaa Suomessa 200 euroa ja Kreikassa 150 euroa. Kuinka monta prosenttia tuote on Suo­messa kalliimpi kuin Kreikassa? Kuinka monta prosenttia tuote on Kreikassa halvempi kuin Suomessa?</t>
  </si>
  <si>
    <t>53 Hanna vaihtoi työpaikkaa, jolloin hänen palkkansa laski 12 %. Mikä oli Hannan entinen palkka, kun hä­nen uusi palkkansa on 2 200 euroa?</t>
  </si>
  <si>
    <t>54 Ilmoita muutos sekä prosentteina että prosenttiyksikköinä, kun arvonlisävero muuttuu 12 %:sta 8 %:iin.</t>
  </si>
  <si>
    <t>55 Yrityksen kokonaismenot olivat 20 000 euroa kuukaudessa, josta henkilökustannusten osuus oli 21,5 %. Myöhemmin kokonaismenot kasvoivat 10 %, mutta henkilökustannusten suhteellinen osuus nousi 3 prosenttiyksikköä. Kuinka monta prosenttia henkilökustannukset muuttuivat?</t>
  </si>
  <si>
    <t>56 Omarahoitusosuus asunnon hankintaa varten tarvittavaan pankkilainan saantiin on 25 %. Minkä hintai­seen asuntoon riittävät 13 000 euron säästöt?</t>
  </si>
  <si>
    <t>57 500 euron nahkatakki myytiin 99 eurolla. Paljonko alennus oli prosentteina?</t>
  </si>
  <si>
    <t>58 Montako prosenttia 679 kg:n malmilohkareessa on rautaa, jos rautaa on 346 kg?</t>
  </si>
  <si>
    <t>59 Perheen ruokamenot ovat 25 % palkasta. Palkka nousee 5 %, mutta ruokamenot nousevat samanaikai­sesti 2 %. Kuinka monta prosenttia ruokamenot ovat palkasta korotusten jälkeen?</t>
  </si>
  <si>
    <t>60 Mitä lukua 17,2 on 8,5 % pienempi?</t>
  </si>
  <si>
    <t>61 Marianne sai 4 % palkankorotuksen. Paljonko hän sai korotuksen jälkeen rahaan käteen kuussa, kun hänen alkuperäinen bruttopalkkansa oli 1200 euroa ja hänen veroprosenttinsa oli 28 %?</t>
  </si>
  <si>
    <t>62 Polkupyörän hinta oli syksyllä 470 euroa. Kevätsesongin aikana sen hintaa nostettiin 15 %, mutta alen­nettiin taas keskikesällä 20 %. Paljonko polkupyörä maksoi alennuksen jälkeen?</t>
  </si>
  <si>
    <t>63 Kuinka monta prosenttia oli muutos, kun kunnan väkiluku kasvoi 5 600:sta 6 216:aan?</t>
  </si>
  <si>
    <t>64 Painonnostaja Pyrros Dimas painoi aluksi 92,0 kg. Ensimmäisellä kisoihin valmistautumisviikolla hän pudotti painostaan 5,2 % ja sitten vielä ennen kisaa 2,7 %. Voiko hän tämän jälkeen osallistua alle 85 kg –sarjaan vai onko hänen laihdutettava edelleen?</t>
  </si>
  <si>
    <t>65 Kunnallisten kuulantyöntäjien AH:n ja TA:n kummankin palkka on 1520 €/kk ja veroprosentti 36 %. Työntäjä AH vaatii 3 %:n kuoppakorotusta, jolloin veroprosentti ei muutu. Työntäjä TA tyytyy veropro­sentin laskemiseen kahdella prosenttiyksiköllä. Kummalle jää käteen muutoksen jälkeen enemmän ra­haa kuukaudessa ja kuinka paljon enemmän?</t>
  </si>
  <si>
    <t>SIVU KOLME</t>
  </si>
  <si>
    <t>20% ↑eli &gt;</t>
  </si>
  <si>
    <t>20% ↓eli &gt;</t>
  </si>
  <si>
    <t>L 1</t>
  </si>
  <si>
    <t>L 2</t>
  </si>
  <si>
    <t>Painosi</t>
  </si>
  <si>
    <t>eli</t>
  </si>
  <si>
    <t>Yhteensä</t>
  </si>
  <si>
    <t>34. 2100 euron kuukausipalkasta pidätetään veroa 33 %. Paljonko rahaa jää käteen, jos tilistä vielä veron lisäksi menee 1,5 % jäsenmaksuja?</t>
  </si>
  <si>
    <t>vero</t>
  </si>
  <si>
    <t>jäsenmaksu</t>
  </si>
  <si>
    <t>Lasku 3</t>
  </si>
  <si>
    <t xml:space="preserve">  =</t>
  </si>
  <si>
    <t>tuntipalkka</t>
  </si>
  <si>
    <t>normitunteja</t>
  </si>
  <si>
    <t>ylitöitä</t>
  </si>
  <si>
    <t>2 h ylityö</t>
  </si>
  <si>
    <t>3. h ylityö</t>
  </si>
  <si>
    <t>Lasku 4</t>
  </si>
  <si>
    <t>palkka</t>
  </si>
  <si>
    <t>aika</t>
  </si>
  <si>
    <t>tulos</t>
  </si>
  <si>
    <t>korotus</t>
  </si>
  <si>
    <t>yhteensä</t>
  </si>
  <si>
    <t>laita luku L</t>
  </si>
  <si>
    <t>suhde</t>
  </si>
  <si>
    <t>desilitroina</t>
  </si>
  <si>
    <t>Kysymys on siis: Montako prosenttia on 2 dl 200 desilitrasta?</t>
  </si>
  <si>
    <t>grammoja</t>
  </si>
  <si>
    <t>cl</t>
  </si>
  <si>
    <t>dl &gt;</t>
  </si>
  <si>
    <t>cl &gt;</t>
  </si>
  <si>
    <t>L &gt;</t>
  </si>
  <si>
    <t>%</t>
  </si>
  <si>
    <t>KESKEN</t>
  </si>
  <si>
    <t>Laskenta %</t>
  </si>
  <si>
    <t>AH</t>
  </si>
  <si>
    <t>L1</t>
  </si>
  <si>
    <t>L2</t>
  </si>
  <si>
    <t xml:space="preserve">36% eli </t>
  </si>
  <si>
    <t>TA</t>
  </si>
  <si>
    <t xml:space="preserve">34% eli </t>
  </si>
  <si>
    <t>3% eli</t>
  </si>
  <si>
    <t>Linkki hyvään opetusvideoon:</t>
  </si>
  <si>
    <t>https://youtu.be/4amV0Y5nF4E?t=25</t>
  </si>
  <si>
    <t>Jos suoraan tiedät mistä on kyse, helpot tilanteet, ohje:</t>
  </si>
  <si>
    <t>Tuote maksaa 500, alennus 20%, mikä on myyntihinta</t>
  </si>
  <si>
    <t>ok</t>
  </si>
  <si>
    <t>äh</t>
  </si>
  <si>
    <t>jako</t>
  </si>
  <si>
    <t>valitse</t>
  </si>
  <si>
    <t>ARVIOI AINA ENSIN KARKEASTI VASTAUKSEN SUURUUSLUOKKA</t>
  </si>
  <si>
    <t>Luku</t>
  </si>
  <si>
    <t>Arvio</t>
  </si>
  <si>
    <t>Pilkku yksi kohta vasemmalle</t>
  </si>
  <si>
    <t>10% plus 10%</t>
  </si>
  <si>
    <t>Kolme kertaa 10%</t>
  </si>
  <si>
    <t>Samat mutta luku suurenee</t>
  </si>
  <si>
    <t>200,0 &gt; 20,0</t>
  </si>
  <si>
    <t>20 plus 20</t>
  </si>
  <si>
    <t>3 kertaa 20</t>
  </si>
  <si>
    <t>Puolet luvusta</t>
  </si>
  <si>
    <t>Jotain 60-80</t>
  </si>
  <si>
    <t>Täsmälleen 13,5</t>
  </si>
  <si>
    <t>n. vaikka 15 plus 15 plus 15 eli 45 eli jotain alle</t>
  </si>
  <si>
    <t>13,5 + 13,5 eli n. 26</t>
  </si>
  <si>
    <t>Alkutulos</t>
  </si>
  <si>
    <t>Tsekattu</t>
  </si>
  <si>
    <t>Lasku 3:</t>
  </si>
  <si>
    <t>Keino 1</t>
  </si>
  <si>
    <t>Keino 2</t>
  </si>
  <si>
    <t>osa 1</t>
  </si>
  <si>
    <t>osa 2</t>
  </si>
  <si>
    <t>1    Kun olet mielestäsi valmis, laita vihreään soluun tieto: valmis</t>
  </si>
  <si>
    <t>2    Katso saitko tehtävän oikein. Tarkistus on oikealla</t>
  </si>
  <si>
    <t>Fi&gt;Gre</t>
  </si>
  <si>
    <t>Gre&gt;Fi</t>
  </si>
  <si>
    <t>Vuokra on 500, vuokraa nostetaan 10%, paljonko on uusi vuokra</t>
  </si>
  <si>
    <t>Alennus %</t>
  </si>
  <si>
    <t>Muuttumaton tilanne 100%</t>
  </si>
  <si>
    <t>Uusi hinta on 80 % alkuperäisestä</t>
  </si>
  <si>
    <t>Korotus %</t>
  </si>
  <si>
    <t>prosentti</t>
  </si>
  <si>
    <t>vastaava kerroin</t>
  </si>
  <si>
    <t>kaava</t>
  </si>
  <si>
    <t xml:space="preserve"> *</t>
  </si>
  <si>
    <t>Uusi hinta on 110% alkuperäisestä</t>
  </si>
  <si>
    <t>Siis</t>
  </si>
  <si>
    <t>Alkuhinta</t>
  </si>
  <si>
    <t>Muutos%</t>
  </si>
  <si>
    <t>Muutos kerroin</t>
  </si>
  <si>
    <t>Kokonais- kerroin</t>
  </si>
  <si>
    <t>Uusi hinta</t>
  </si>
  <si>
    <t>Muutos-luku, alennus tai 
korotus</t>
  </si>
  <si>
    <t>Uusi kokonais
 %</t>
  </si>
  <si>
    <t>↓</t>
  </si>
  <si>
    <t>105% 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</si>
</sst>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Calibri"/>
      <family val="2"/>
    </font>
    <font>
      <sz val="8"/>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7"/>
        <bgColor indexed="64"/>
      </patternFill>
    </fill>
  </fills>
  <borders count="17">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87">
    <xf numFmtId="0" fontId="0" fillId="0" borderId="0" xfId="0"/>
    <xf numFmtId="0" fontId="0" fillId="0" borderId="0" xfId="0" applyAlignment="1">
      <alignment horizontal="center"/>
    </xf>
    <xf numFmtId="49" fontId="0" fillId="0" borderId="0" xfId="0" applyNumberFormat="1" applyAlignment="1">
      <alignment horizontal="center"/>
    </xf>
    <xf numFmtId="0"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vertical="center"/>
    </xf>
    <xf numFmtId="9" fontId="0" fillId="0" borderId="0" xfId="0" applyNumberFormat="1" applyAlignment="1">
      <alignment horizontal="center"/>
    </xf>
    <xf numFmtId="0" fontId="1" fillId="0" borderId="0" xfId="0" applyFont="1" applyAlignment="1">
      <alignment horizontal="left" vertical="center" indent="9"/>
    </xf>
    <xf numFmtId="9" fontId="0" fillId="0" borderId="0" xfId="0" applyNumberFormat="1"/>
    <xf numFmtId="0" fontId="0" fillId="0" borderId="0" xfId="0" applyAlignment="1">
      <alignment horizontal="center" vertical="center"/>
    </xf>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0" xfId="0" applyBorder="1" applyAlignment="1">
      <alignment horizontal="center"/>
    </xf>
    <xf numFmtId="0" fontId="0" fillId="0" borderId="8" xfId="0" applyBorder="1"/>
    <xf numFmtId="0" fontId="0" fillId="0" borderId="1" xfId="0" applyBorder="1"/>
    <xf numFmtId="0" fontId="0" fillId="0" borderId="9" xfId="0" applyBorder="1"/>
    <xf numFmtId="0" fontId="0" fillId="2" borderId="6" xfId="0" applyFill="1" applyBorder="1"/>
    <xf numFmtId="0" fontId="0" fillId="0" borderId="1" xfId="0" applyBorder="1" applyAlignment="1">
      <alignment horizontal="center" vertical="center"/>
    </xf>
    <xf numFmtId="0" fontId="0" fillId="0" borderId="0" xfId="0" applyNumberFormat="1" applyBorder="1"/>
    <xf numFmtId="0" fontId="0" fillId="3" borderId="0" xfId="0" applyFill="1"/>
    <xf numFmtId="0" fontId="0" fillId="3" borderId="1" xfId="0" applyFill="1" applyBorder="1" applyAlignment="1">
      <alignment horizontal="center"/>
    </xf>
    <xf numFmtId="0" fontId="0" fillId="3" borderId="0" xfId="0" applyFill="1" applyBorder="1" applyAlignment="1">
      <alignment horizontal="center"/>
    </xf>
    <xf numFmtId="0" fontId="0" fillId="3" borderId="0" xfId="0" applyNumberFormat="1" applyFill="1" applyBorder="1" applyAlignment="1">
      <alignment horizontal="center"/>
    </xf>
    <xf numFmtId="10" fontId="0" fillId="0" borderId="0" xfId="0" applyNumberFormat="1"/>
    <xf numFmtId="0" fontId="0" fillId="0" borderId="0" xfId="0" applyAlignment="1">
      <alignment vertical="top" wrapText="1"/>
    </xf>
    <xf numFmtId="0" fontId="3" fillId="0" borderId="0" xfId="0" applyFont="1"/>
    <xf numFmtId="9" fontId="0" fillId="0" borderId="2" xfId="0" applyNumberFormat="1" applyBorder="1" applyAlignment="1">
      <alignment horizontal="center"/>
    </xf>
    <xf numFmtId="0" fontId="5" fillId="0" borderId="0" xfId="0" applyFont="1"/>
    <xf numFmtId="0" fontId="4" fillId="0" borderId="0" xfId="1" applyAlignment="1">
      <alignment vertical="center"/>
    </xf>
    <xf numFmtId="0" fontId="6" fillId="0" borderId="0" xfId="0" applyFont="1"/>
    <xf numFmtId="0" fontId="0" fillId="0" borderId="0" xfId="0" applyAlignment="1">
      <alignment horizontal="left"/>
    </xf>
    <xf numFmtId="9" fontId="0" fillId="0" borderId="0" xfId="0" applyNumberFormat="1" applyAlignment="1">
      <alignment horizontal="left"/>
    </xf>
    <xf numFmtId="0" fontId="0" fillId="0" borderId="0" xfId="0" applyBorder="1" applyAlignment="1">
      <alignment horizontal="right"/>
    </xf>
    <xf numFmtId="0" fontId="0" fillId="3" borderId="0" xfId="0" applyFill="1" applyAlignment="1">
      <alignment horizontal="center"/>
    </xf>
    <xf numFmtId="0" fontId="3" fillId="3" borderId="0" xfId="0" applyFont="1" applyFill="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7" fillId="0" borderId="0" xfId="0" applyFont="1" applyAlignment="1">
      <alignment horizontal="left"/>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10" xfId="0" applyBorder="1"/>
    <xf numFmtId="0" fontId="0" fillId="0" borderId="11" xfId="0" applyBorder="1" applyAlignment="1">
      <alignment horizontal="center"/>
    </xf>
    <xf numFmtId="0" fontId="0" fillId="0" borderId="11" xfId="0" applyBorder="1"/>
    <xf numFmtId="0" fontId="0" fillId="0" borderId="12" xfId="0" applyBorder="1"/>
    <xf numFmtId="0" fontId="0" fillId="0" borderId="13" xfId="0" applyBorder="1"/>
    <xf numFmtId="0" fontId="0" fillId="0" borderId="14" xfId="0" applyBorder="1" applyAlignment="1">
      <alignment horizontal="center"/>
    </xf>
    <xf numFmtId="0" fontId="0" fillId="0" borderId="14" xfId="0" applyBorder="1"/>
    <xf numFmtId="0" fontId="0" fillId="0" borderId="15" xfId="0" applyBorder="1"/>
    <xf numFmtId="0" fontId="0" fillId="0" borderId="0" xfId="0" applyBorder="1" applyAlignment="1">
      <alignment horizontal="left"/>
    </xf>
    <xf numFmtId="0" fontId="0" fillId="0" borderId="6" xfId="0" applyBorder="1" applyAlignment="1">
      <alignment horizontal="center"/>
    </xf>
    <xf numFmtId="0" fontId="0" fillId="2" borderId="0" xfId="0" applyFill="1" applyBorder="1"/>
    <xf numFmtId="0" fontId="0" fillId="3" borderId="1" xfId="0" applyNumberFormat="1" applyFill="1" applyBorder="1" applyAlignment="1">
      <alignment horizontal="center"/>
    </xf>
    <xf numFmtId="0" fontId="0" fillId="0" borderId="1" xfId="0" applyNumberFormat="1" applyBorder="1"/>
    <xf numFmtId="0" fontId="0" fillId="0" borderId="1" xfId="0" applyBorder="1" applyAlignment="1">
      <alignment horizontal="right"/>
    </xf>
    <xf numFmtId="9" fontId="0" fillId="0" borderId="0" xfId="0" applyNumberFormat="1" applyBorder="1"/>
    <xf numFmtId="0" fontId="0" fillId="0" borderId="16"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9" fontId="0" fillId="0" borderId="4" xfId="0" applyNumberFormat="1" applyBorder="1"/>
    <xf numFmtId="10" fontId="0" fillId="0" borderId="0" xfId="0" applyNumberFormat="1" applyBorder="1"/>
    <xf numFmtId="9" fontId="0" fillId="0" borderId="1" xfId="0" applyNumberFormat="1" applyBorder="1"/>
    <xf numFmtId="0" fontId="3" fillId="0" borderId="6" xfId="0" applyFont="1" applyBorder="1"/>
    <xf numFmtId="0" fontId="3" fillId="0" borderId="8" xfId="0" applyFont="1" applyBorder="1"/>
    <xf numFmtId="0" fontId="3" fillId="0" borderId="3" xfId="0" applyFont="1" applyBorder="1"/>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cellXfs>
  <cellStyles count="2">
    <cellStyle name="Hyperlinkki" xfId="1" builtinId="8"/>
    <cellStyle name="Normaali" xfId="0" builtinId="0"/>
  </cellStyles>
  <dxfs count="152">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
      <font>
        <b/>
        <i val="0"/>
        <color theme="0"/>
      </font>
      <fill>
        <patternFill>
          <bgColor theme="9" tint="-0.499984740745262"/>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428625</xdr:colOff>
      <xdr:row>0</xdr:row>
      <xdr:rowOff>85725</xdr:rowOff>
    </xdr:from>
    <xdr:to>
      <xdr:col>13</xdr:col>
      <xdr:colOff>341764</xdr:colOff>
      <xdr:row>14</xdr:row>
      <xdr:rowOff>104439</xdr:rowOff>
    </xdr:to>
    <xdr:pic>
      <xdr:nvPicPr>
        <xdr:cNvPr id="2" name="Kuva 1">
          <a:extLst>
            <a:ext uri="{FF2B5EF4-FFF2-40B4-BE49-F238E27FC236}">
              <a16:creationId xmlns:a16="http://schemas.microsoft.com/office/drawing/2014/main" id="{131F8C19-3B07-41AB-AD16-0C34A12E6B84}"/>
            </a:ext>
          </a:extLst>
        </xdr:cNvPr>
        <xdr:cNvPicPr>
          <a:picLocks noChangeAspect="1"/>
        </xdr:cNvPicPr>
      </xdr:nvPicPr>
      <xdr:blipFill>
        <a:blip xmlns:r="http://schemas.openxmlformats.org/officeDocument/2006/relationships" r:embed="rId1"/>
        <a:stretch>
          <a:fillRect/>
        </a:stretch>
      </xdr:blipFill>
      <xdr:spPr>
        <a:xfrm>
          <a:off x="428625" y="85725"/>
          <a:ext cx="9085714" cy="26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139212</xdr:colOff>
      <xdr:row>6</xdr:row>
      <xdr:rowOff>87923</xdr:rowOff>
    </xdr:from>
    <xdr:to>
      <xdr:col>12</xdr:col>
      <xdr:colOff>561295</xdr:colOff>
      <xdr:row>12</xdr:row>
      <xdr:rowOff>144576</xdr:rowOff>
    </xdr:to>
    <xdr:sp macro="" textlink="">
      <xdr:nvSpPr>
        <xdr:cNvPr id="2" name="Vapaamuotoinen: Muoto 1">
          <a:extLst>
            <a:ext uri="{FF2B5EF4-FFF2-40B4-BE49-F238E27FC236}">
              <a16:creationId xmlns:a16="http://schemas.microsoft.com/office/drawing/2014/main" id="{FBB469A2-E3FB-4706-8382-CED47DCF4C13}"/>
            </a:ext>
          </a:extLst>
        </xdr:cNvPr>
        <xdr:cNvSpPr/>
      </xdr:nvSpPr>
      <xdr:spPr>
        <a:xfrm>
          <a:off x="4799135" y="1333500"/>
          <a:ext cx="2854622" cy="1023807"/>
        </a:xfrm>
        <a:custGeom>
          <a:avLst/>
          <a:gdLst>
            <a:gd name="connsiteX0" fmla="*/ 0 w 2797968"/>
            <a:gd name="connsiteY0" fmla="*/ 8505 h 816429"/>
            <a:gd name="connsiteX1" fmla="*/ 2500312 w 2797968"/>
            <a:gd name="connsiteY1" fmla="*/ 0 h 816429"/>
            <a:gd name="connsiteX2" fmla="*/ 2525825 w 2797968"/>
            <a:gd name="connsiteY2" fmla="*/ 663349 h 816429"/>
            <a:gd name="connsiteX3" fmla="*/ 2797968 w 2797968"/>
            <a:gd name="connsiteY3" fmla="*/ 816429 h 816429"/>
          </a:gdLst>
          <a:ahLst/>
          <a:cxnLst>
            <a:cxn ang="0">
              <a:pos x="connsiteX0" y="connsiteY0"/>
            </a:cxn>
            <a:cxn ang="0">
              <a:pos x="connsiteX1" y="connsiteY1"/>
            </a:cxn>
            <a:cxn ang="0">
              <a:pos x="connsiteX2" y="connsiteY2"/>
            </a:cxn>
            <a:cxn ang="0">
              <a:pos x="connsiteX3" y="connsiteY3"/>
            </a:cxn>
          </a:cxnLst>
          <a:rect l="l" t="t" r="r" b="b"/>
          <a:pathLst>
            <a:path w="2797968" h="816429">
              <a:moveTo>
                <a:pt x="0" y="8505"/>
              </a:moveTo>
              <a:lnTo>
                <a:pt x="2500312" y="0"/>
              </a:lnTo>
              <a:lnTo>
                <a:pt x="2525825" y="663349"/>
              </a:lnTo>
              <a:lnTo>
                <a:pt x="2797968" y="816429"/>
              </a:lnTo>
            </a:path>
          </a:pathLst>
        </a:custGeom>
        <a:noFill/>
        <a:ln w="57150">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11</xdr:col>
      <xdr:colOff>171450</xdr:colOff>
      <xdr:row>1</xdr:row>
      <xdr:rowOff>114300</xdr:rowOff>
    </xdr:from>
    <xdr:to>
      <xdr:col>11</xdr:col>
      <xdr:colOff>447675</xdr:colOff>
      <xdr:row>2</xdr:row>
      <xdr:rowOff>104775</xdr:rowOff>
    </xdr:to>
    <xdr:sp macro="" textlink="">
      <xdr:nvSpPr>
        <xdr:cNvPr id="3" name="Nuoli: Nuolenkärki 2">
          <a:extLst>
            <a:ext uri="{FF2B5EF4-FFF2-40B4-BE49-F238E27FC236}">
              <a16:creationId xmlns:a16="http://schemas.microsoft.com/office/drawing/2014/main" id="{08EFF8A8-5D71-4A5E-9863-E6BDF539FE3D}"/>
            </a:ext>
          </a:extLst>
        </xdr:cNvPr>
        <xdr:cNvSpPr/>
      </xdr:nvSpPr>
      <xdr:spPr>
        <a:xfrm>
          <a:off x="6286500" y="304800"/>
          <a:ext cx="276225" cy="180975"/>
        </a:xfrm>
        <a:prstGeom prst="chevron">
          <a:avLst>
            <a:gd name="adj" fmla="val 6034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fi-FI" sz="1400" b="1">
            <a:solidFill>
              <a:sysClr val="windowText" lastClr="000000"/>
            </a:solidFill>
            <a:latin typeface="+mn-lt"/>
            <a:ea typeface="+mn-ea"/>
            <a:cs typeface="+mn-cs"/>
          </a:endParaRPr>
        </a:p>
      </xdr:txBody>
    </xdr:sp>
    <xdr:clientData/>
  </xdr:twoCellAnchor>
  <xdr:twoCellAnchor>
    <xdr:from>
      <xdr:col>24</xdr:col>
      <xdr:colOff>133350</xdr:colOff>
      <xdr:row>20</xdr:row>
      <xdr:rowOff>85725</xdr:rowOff>
    </xdr:from>
    <xdr:to>
      <xdr:col>27</xdr:col>
      <xdr:colOff>28575</xdr:colOff>
      <xdr:row>24</xdr:row>
      <xdr:rowOff>133350</xdr:rowOff>
    </xdr:to>
    <xdr:sp macro="" textlink="">
      <xdr:nvSpPr>
        <xdr:cNvPr id="4" name="Suorakulmio: Pyöristetyt kulmat 3">
          <a:extLst>
            <a:ext uri="{FF2B5EF4-FFF2-40B4-BE49-F238E27FC236}">
              <a16:creationId xmlns:a16="http://schemas.microsoft.com/office/drawing/2014/main" id="{5AAF9160-253F-4904-9303-135592A6BCD0}"/>
            </a:ext>
          </a:extLst>
        </xdr:cNvPr>
        <xdr:cNvSpPr/>
      </xdr:nvSpPr>
      <xdr:spPr>
        <a:xfrm>
          <a:off x="13125450" y="3657600"/>
          <a:ext cx="1724025" cy="838200"/>
        </a:xfrm>
        <a:prstGeom prst="roundRect">
          <a:avLst>
            <a:gd name="adj" fmla="val 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fi-FI" sz="1400" b="1">
            <a:solidFill>
              <a:sysClr val="windowText" lastClr="000000"/>
            </a:solidFill>
            <a:latin typeface="+mn-lt"/>
            <a:ea typeface="+mn-ea"/>
            <a:cs typeface="+mn-cs"/>
          </a:endParaRPr>
        </a:p>
      </xdr:txBody>
    </xdr:sp>
    <xdr:clientData/>
  </xdr:twoCellAnchor>
  <xdr:twoCellAnchor>
    <xdr:from>
      <xdr:col>7</xdr:col>
      <xdr:colOff>95250</xdr:colOff>
      <xdr:row>8</xdr:row>
      <xdr:rowOff>80596</xdr:rowOff>
    </xdr:from>
    <xdr:to>
      <xdr:col>18</xdr:col>
      <xdr:colOff>329712</xdr:colOff>
      <xdr:row>12</xdr:row>
      <xdr:rowOff>124557</xdr:rowOff>
    </xdr:to>
    <xdr:sp macro="" textlink="">
      <xdr:nvSpPr>
        <xdr:cNvPr id="5" name="Vapaamuotoinen: Muoto 4">
          <a:extLst>
            <a:ext uri="{FF2B5EF4-FFF2-40B4-BE49-F238E27FC236}">
              <a16:creationId xmlns:a16="http://schemas.microsoft.com/office/drawing/2014/main" id="{66217080-DBF3-49B3-A643-74FFC6A97184}"/>
            </a:ext>
          </a:extLst>
        </xdr:cNvPr>
        <xdr:cNvSpPr/>
      </xdr:nvSpPr>
      <xdr:spPr>
        <a:xfrm>
          <a:off x="4147038" y="1516673"/>
          <a:ext cx="6923943" cy="820615"/>
        </a:xfrm>
        <a:custGeom>
          <a:avLst/>
          <a:gdLst>
            <a:gd name="connsiteX0" fmla="*/ 0 w 6923943"/>
            <a:gd name="connsiteY0" fmla="*/ 36635 h 820615"/>
            <a:gd name="connsiteX1" fmla="*/ 6923943 w 6923943"/>
            <a:gd name="connsiteY1" fmla="*/ 0 h 820615"/>
            <a:gd name="connsiteX2" fmla="*/ 6923943 w 6923943"/>
            <a:gd name="connsiteY2" fmla="*/ 820615 h 820615"/>
          </a:gdLst>
          <a:ahLst/>
          <a:cxnLst>
            <a:cxn ang="0">
              <a:pos x="connsiteX0" y="connsiteY0"/>
            </a:cxn>
            <a:cxn ang="0">
              <a:pos x="connsiteX1" y="connsiteY1"/>
            </a:cxn>
            <a:cxn ang="0">
              <a:pos x="connsiteX2" y="connsiteY2"/>
            </a:cxn>
          </a:cxnLst>
          <a:rect l="l" t="t" r="r" b="b"/>
          <a:pathLst>
            <a:path w="6923943" h="820615">
              <a:moveTo>
                <a:pt x="0" y="36635"/>
              </a:moveTo>
              <a:lnTo>
                <a:pt x="6923943" y="0"/>
              </a:lnTo>
              <a:lnTo>
                <a:pt x="6923943" y="820615"/>
              </a:lnTo>
            </a:path>
          </a:pathLst>
        </a:custGeom>
        <a:noFill/>
        <a:ln w="57150">
          <a:solidFill>
            <a:schemeClr val="accent6">
              <a:lumMod val="75000"/>
            </a:schemeClr>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fi-FI" sz="1100">
            <a:solidFill>
              <a:schemeClr val="lt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139212</xdr:colOff>
      <xdr:row>6</xdr:row>
      <xdr:rowOff>87923</xdr:rowOff>
    </xdr:from>
    <xdr:to>
      <xdr:col>12</xdr:col>
      <xdr:colOff>561295</xdr:colOff>
      <xdr:row>12</xdr:row>
      <xdr:rowOff>144576</xdr:rowOff>
    </xdr:to>
    <xdr:sp macro="" textlink="">
      <xdr:nvSpPr>
        <xdr:cNvPr id="2" name="Vapaamuotoinen: Muoto 1">
          <a:extLst>
            <a:ext uri="{FF2B5EF4-FFF2-40B4-BE49-F238E27FC236}">
              <a16:creationId xmlns:a16="http://schemas.microsoft.com/office/drawing/2014/main" id="{9D0AB374-03AF-41BB-A739-4B26F7599EB8}"/>
            </a:ext>
          </a:extLst>
        </xdr:cNvPr>
        <xdr:cNvSpPr/>
      </xdr:nvSpPr>
      <xdr:spPr>
        <a:xfrm>
          <a:off x="4796937" y="1326173"/>
          <a:ext cx="2860483" cy="1218703"/>
        </a:xfrm>
        <a:custGeom>
          <a:avLst/>
          <a:gdLst>
            <a:gd name="connsiteX0" fmla="*/ 0 w 2797968"/>
            <a:gd name="connsiteY0" fmla="*/ 8505 h 816429"/>
            <a:gd name="connsiteX1" fmla="*/ 2500312 w 2797968"/>
            <a:gd name="connsiteY1" fmla="*/ 0 h 816429"/>
            <a:gd name="connsiteX2" fmla="*/ 2525825 w 2797968"/>
            <a:gd name="connsiteY2" fmla="*/ 663349 h 816429"/>
            <a:gd name="connsiteX3" fmla="*/ 2797968 w 2797968"/>
            <a:gd name="connsiteY3" fmla="*/ 816429 h 816429"/>
          </a:gdLst>
          <a:ahLst/>
          <a:cxnLst>
            <a:cxn ang="0">
              <a:pos x="connsiteX0" y="connsiteY0"/>
            </a:cxn>
            <a:cxn ang="0">
              <a:pos x="connsiteX1" y="connsiteY1"/>
            </a:cxn>
            <a:cxn ang="0">
              <a:pos x="connsiteX2" y="connsiteY2"/>
            </a:cxn>
            <a:cxn ang="0">
              <a:pos x="connsiteX3" y="connsiteY3"/>
            </a:cxn>
          </a:cxnLst>
          <a:rect l="l" t="t" r="r" b="b"/>
          <a:pathLst>
            <a:path w="2797968" h="816429">
              <a:moveTo>
                <a:pt x="0" y="8505"/>
              </a:moveTo>
              <a:lnTo>
                <a:pt x="2500312" y="0"/>
              </a:lnTo>
              <a:lnTo>
                <a:pt x="2525825" y="663349"/>
              </a:lnTo>
              <a:lnTo>
                <a:pt x="2797968" y="816429"/>
              </a:lnTo>
            </a:path>
          </a:pathLst>
        </a:custGeom>
        <a:noFill/>
        <a:ln w="57150">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11</xdr:col>
      <xdr:colOff>171450</xdr:colOff>
      <xdr:row>1</xdr:row>
      <xdr:rowOff>114300</xdr:rowOff>
    </xdr:from>
    <xdr:to>
      <xdr:col>11</xdr:col>
      <xdr:colOff>447675</xdr:colOff>
      <xdr:row>2</xdr:row>
      <xdr:rowOff>104775</xdr:rowOff>
    </xdr:to>
    <xdr:sp macro="" textlink="">
      <xdr:nvSpPr>
        <xdr:cNvPr id="3" name="Nuoli: Nuolenkärki 2">
          <a:extLst>
            <a:ext uri="{FF2B5EF4-FFF2-40B4-BE49-F238E27FC236}">
              <a16:creationId xmlns:a16="http://schemas.microsoft.com/office/drawing/2014/main" id="{A0046E7E-BC95-4526-B646-E558A5549D9C}"/>
            </a:ext>
          </a:extLst>
        </xdr:cNvPr>
        <xdr:cNvSpPr/>
      </xdr:nvSpPr>
      <xdr:spPr>
        <a:xfrm>
          <a:off x="6657975" y="352425"/>
          <a:ext cx="276225" cy="228600"/>
        </a:xfrm>
        <a:prstGeom prst="chevron">
          <a:avLst>
            <a:gd name="adj" fmla="val 6034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fi-FI" sz="1400" b="1">
            <a:solidFill>
              <a:sysClr val="windowText" lastClr="000000"/>
            </a:solidFill>
            <a:latin typeface="+mn-lt"/>
            <a:ea typeface="+mn-ea"/>
            <a:cs typeface="+mn-cs"/>
          </a:endParaRPr>
        </a:p>
      </xdr:txBody>
    </xdr:sp>
    <xdr:clientData/>
  </xdr:twoCellAnchor>
  <xdr:twoCellAnchor>
    <xdr:from>
      <xdr:col>24</xdr:col>
      <xdr:colOff>133350</xdr:colOff>
      <xdr:row>20</xdr:row>
      <xdr:rowOff>85725</xdr:rowOff>
    </xdr:from>
    <xdr:to>
      <xdr:col>27</xdr:col>
      <xdr:colOff>28575</xdr:colOff>
      <xdr:row>24</xdr:row>
      <xdr:rowOff>133350</xdr:rowOff>
    </xdr:to>
    <xdr:sp macro="" textlink="">
      <xdr:nvSpPr>
        <xdr:cNvPr id="4" name="Suorakulmio: Pyöristetyt kulmat 3">
          <a:extLst>
            <a:ext uri="{FF2B5EF4-FFF2-40B4-BE49-F238E27FC236}">
              <a16:creationId xmlns:a16="http://schemas.microsoft.com/office/drawing/2014/main" id="{65E31370-EB1E-4225-AA93-9B03054DC22C}"/>
            </a:ext>
          </a:extLst>
        </xdr:cNvPr>
        <xdr:cNvSpPr/>
      </xdr:nvSpPr>
      <xdr:spPr>
        <a:xfrm>
          <a:off x="13496925" y="4038600"/>
          <a:ext cx="1724025" cy="838200"/>
        </a:xfrm>
        <a:prstGeom prst="roundRect">
          <a:avLst>
            <a:gd name="adj" fmla="val 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fi-FI" sz="1400" b="1">
            <a:solidFill>
              <a:sysClr val="windowText" lastClr="000000"/>
            </a:solidFill>
            <a:latin typeface="+mn-lt"/>
            <a:ea typeface="+mn-ea"/>
            <a:cs typeface="+mn-cs"/>
          </a:endParaRPr>
        </a:p>
      </xdr:txBody>
    </xdr:sp>
    <xdr:clientData/>
  </xdr:twoCellAnchor>
  <xdr:twoCellAnchor>
    <xdr:from>
      <xdr:col>7</xdr:col>
      <xdr:colOff>95250</xdr:colOff>
      <xdr:row>8</xdr:row>
      <xdr:rowOff>80596</xdr:rowOff>
    </xdr:from>
    <xdr:to>
      <xdr:col>18</xdr:col>
      <xdr:colOff>329712</xdr:colOff>
      <xdr:row>12</xdr:row>
      <xdr:rowOff>124557</xdr:rowOff>
    </xdr:to>
    <xdr:sp macro="" textlink="">
      <xdr:nvSpPr>
        <xdr:cNvPr id="5" name="Vapaamuotoinen: Muoto 4">
          <a:extLst>
            <a:ext uri="{FF2B5EF4-FFF2-40B4-BE49-F238E27FC236}">
              <a16:creationId xmlns:a16="http://schemas.microsoft.com/office/drawing/2014/main" id="{FD065EB1-3DE4-4B15-B87D-B5CB111AF502}"/>
            </a:ext>
          </a:extLst>
        </xdr:cNvPr>
        <xdr:cNvSpPr/>
      </xdr:nvSpPr>
      <xdr:spPr>
        <a:xfrm>
          <a:off x="4143375" y="1699846"/>
          <a:ext cx="6940062" cy="825011"/>
        </a:xfrm>
        <a:custGeom>
          <a:avLst/>
          <a:gdLst>
            <a:gd name="connsiteX0" fmla="*/ 0 w 6923943"/>
            <a:gd name="connsiteY0" fmla="*/ 36635 h 820615"/>
            <a:gd name="connsiteX1" fmla="*/ 6923943 w 6923943"/>
            <a:gd name="connsiteY1" fmla="*/ 0 h 820615"/>
            <a:gd name="connsiteX2" fmla="*/ 6923943 w 6923943"/>
            <a:gd name="connsiteY2" fmla="*/ 820615 h 820615"/>
          </a:gdLst>
          <a:ahLst/>
          <a:cxnLst>
            <a:cxn ang="0">
              <a:pos x="connsiteX0" y="connsiteY0"/>
            </a:cxn>
            <a:cxn ang="0">
              <a:pos x="connsiteX1" y="connsiteY1"/>
            </a:cxn>
            <a:cxn ang="0">
              <a:pos x="connsiteX2" y="connsiteY2"/>
            </a:cxn>
          </a:cxnLst>
          <a:rect l="l" t="t" r="r" b="b"/>
          <a:pathLst>
            <a:path w="6923943" h="820615">
              <a:moveTo>
                <a:pt x="0" y="36635"/>
              </a:moveTo>
              <a:lnTo>
                <a:pt x="6923943" y="0"/>
              </a:lnTo>
              <a:lnTo>
                <a:pt x="6923943" y="820615"/>
              </a:lnTo>
            </a:path>
          </a:pathLst>
        </a:custGeom>
        <a:noFill/>
        <a:ln w="57150">
          <a:solidFill>
            <a:schemeClr val="accent6">
              <a:lumMod val="75000"/>
            </a:schemeClr>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fi-FI" sz="1100">
            <a:solidFill>
              <a:schemeClr val="lt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342900</xdr:colOff>
      <xdr:row>143</xdr:row>
      <xdr:rowOff>142875</xdr:rowOff>
    </xdr:from>
    <xdr:to>
      <xdr:col>17</xdr:col>
      <xdr:colOff>189757</xdr:colOff>
      <xdr:row>150</xdr:row>
      <xdr:rowOff>4229</xdr:rowOff>
    </xdr:to>
    <xdr:pic>
      <xdr:nvPicPr>
        <xdr:cNvPr id="2" name="Kuva 1">
          <a:extLst>
            <a:ext uri="{FF2B5EF4-FFF2-40B4-BE49-F238E27FC236}">
              <a16:creationId xmlns:a16="http://schemas.microsoft.com/office/drawing/2014/main" id="{40CE2313-DF4D-4010-B28E-942B0ECB37E6}"/>
            </a:ext>
          </a:extLst>
        </xdr:cNvPr>
        <xdr:cNvPicPr>
          <a:picLocks noChangeAspect="1"/>
        </xdr:cNvPicPr>
      </xdr:nvPicPr>
      <xdr:blipFill>
        <a:blip xmlns:r="http://schemas.openxmlformats.org/officeDocument/2006/relationships" r:embed="rId1"/>
        <a:stretch>
          <a:fillRect/>
        </a:stretch>
      </xdr:blipFill>
      <xdr:spPr>
        <a:xfrm>
          <a:off x="4638675" y="27527250"/>
          <a:ext cx="5942857" cy="11948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342900</xdr:colOff>
      <xdr:row>63</xdr:row>
      <xdr:rowOff>142875</xdr:rowOff>
    </xdr:from>
    <xdr:to>
      <xdr:col>17</xdr:col>
      <xdr:colOff>189757</xdr:colOff>
      <xdr:row>69</xdr:row>
      <xdr:rowOff>190351</xdr:rowOff>
    </xdr:to>
    <xdr:pic>
      <xdr:nvPicPr>
        <xdr:cNvPr id="2" name="Kuva 1">
          <a:extLst>
            <a:ext uri="{FF2B5EF4-FFF2-40B4-BE49-F238E27FC236}">
              <a16:creationId xmlns:a16="http://schemas.microsoft.com/office/drawing/2014/main" id="{99F96CAA-EC5D-49A8-8CEC-F50B6218BBB2}"/>
            </a:ext>
          </a:extLst>
        </xdr:cNvPr>
        <xdr:cNvPicPr>
          <a:picLocks noChangeAspect="1"/>
        </xdr:cNvPicPr>
      </xdr:nvPicPr>
      <xdr:blipFill>
        <a:blip xmlns:r="http://schemas.openxmlformats.org/officeDocument/2006/relationships" r:embed="rId1"/>
        <a:stretch>
          <a:fillRect/>
        </a:stretch>
      </xdr:blipFill>
      <xdr:spPr>
        <a:xfrm>
          <a:off x="4638675" y="4524375"/>
          <a:ext cx="5942857" cy="11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outu.be/4amV0Y5nF4E?t=2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7E6FB-F574-40F4-9255-4F9C5A0C0831}">
  <dimension ref="B17:Z43"/>
  <sheetViews>
    <sheetView zoomScale="130" zoomScaleNormal="130" workbookViewId="0"/>
  </sheetViews>
  <sheetFormatPr defaultRowHeight="15" x14ac:dyDescent="0.25"/>
  <cols>
    <col min="4" max="4" width="12.7109375" customWidth="1"/>
    <col min="5" max="5" width="9.85546875" customWidth="1"/>
    <col min="7" max="7" width="17.7109375" customWidth="1"/>
    <col min="8" max="8" width="15" customWidth="1"/>
    <col min="14" max="14" width="14.7109375" customWidth="1"/>
    <col min="22" max="22" width="7" customWidth="1"/>
    <col min="24" max="24" width="4" customWidth="1"/>
  </cols>
  <sheetData>
    <row r="17" spans="2:26" ht="15.75" x14ac:dyDescent="0.25">
      <c r="B17" s="32" t="s">
        <v>190</v>
      </c>
    </row>
    <row r="18" spans="2:26" x14ac:dyDescent="0.25">
      <c r="B18" s="33" t="s">
        <v>191</v>
      </c>
    </row>
    <row r="20" spans="2:26" ht="30" x14ac:dyDescent="0.25">
      <c r="B20" t="s">
        <v>198</v>
      </c>
      <c r="T20" s="35" t="s">
        <v>229</v>
      </c>
      <c r="U20" s="42" t="s">
        <v>230</v>
      </c>
      <c r="V20" s="35"/>
      <c r="W20" s="35" t="s">
        <v>231</v>
      </c>
      <c r="X20" s="35"/>
      <c r="Y20" s="35"/>
      <c r="Z20" t="s">
        <v>66</v>
      </c>
    </row>
    <row r="21" spans="2:26" ht="18.75" x14ac:dyDescent="0.3">
      <c r="T21" s="35">
        <v>100</v>
      </c>
      <c r="U21" s="35">
        <v>1</v>
      </c>
      <c r="V21" s="35"/>
      <c r="W21" s="35">
        <v>200</v>
      </c>
      <c r="X21" s="43" t="s">
        <v>232</v>
      </c>
      <c r="Y21" s="35">
        <v>1</v>
      </c>
      <c r="Z21">
        <f>W21*Y21</f>
        <v>200</v>
      </c>
    </row>
    <row r="22" spans="2:26" ht="18.75" x14ac:dyDescent="0.3">
      <c r="B22" s="35" t="s">
        <v>199</v>
      </c>
      <c r="C22" s="35" t="s">
        <v>180</v>
      </c>
      <c r="D22" s="35"/>
      <c r="E22" s="35" t="s">
        <v>200</v>
      </c>
      <c r="F22" s="35"/>
      <c r="G22" s="35"/>
      <c r="H22" s="35"/>
      <c r="I22" s="35" t="s">
        <v>66</v>
      </c>
      <c r="L22" t="s">
        <v>199</v>
      </c>
      <c r="M22" s="35" t="s">
        <v>180</v>
      </c>
      <c r="N22" t="s">
        <v>200</v>
      </c>
      <c r="T22" s="35">
        <v>90</v>
      </c>
      <c r="U22" s="35">
        <v>0.9</v>
      </c>
      <c r="V22" s="35"/>
      <c r="W22" s="35">
        <v>200</v>
      </c>
      <c r="X22" s="43" t="s">
        <v>232</v>
      </c>
      <c r="Y22" s="35">
        <v>0.9</v>
      </c>
      <c r="Z22">
        <f t="shared" ref="Z22:Z25" si="0">W22*Y22</f>
        <v>180</v>
      </c>
    </row>
    <row r="23" spans="2:26" ht="18.75" x14ac:dyDescent="0.3">
      <c r="B23" s="35">
        <v>200</v>
      </c>
      <c r="C23" s="36">
        <v>0.5</v>
      </c>
      <c r="D23" s="35"/>
      <c r="E23" s="35" t="s">
        <v>208</v>
      </c>
      <c r="F23" s="35"/>
      <c r="G23" s="35"/>
      <c r="H23" s="35"/>
      <c r="I23" s="35">
        <f t="shared" ref="I23:I30" si="1">B23*C23</f>
        <v>100</v>
      </c>
      <c r="L23">
        <v>135</v>
      </c>
      <c r="M23" s="36">
        <v>0.5</v>
      </c>
      <c r="N23" t="s">
        <v>209</v>
      </c>
      <c r="T23" s="35">
        <v>80</v>
      </c>
      <c r="U23" s="35">
        <v>0.8</v>
      </c>
      <c r="V23" s="35"/>
      <c r="W23" s="35">
        <v>200</v>
      </c>
      <c r="X23" s="43" t="s">
        <v>232</v>
      </c>
      <c r="Y23" s="35">
        <v>0.8</v>
      </c>
      <c r="Z23">
        <f t="shared" si="0"/>
        <v>160</v>
      </c>
    </row>
    <row r="24" spans="2:26" ht="18.75" x14ac:dyDescent="0.3">
      <c r="B24" s="35">
        <v>200</v>
      </c>
      <c r="C24" s="36">
        <v>0.1</v>
      </c>
      <c r="D24" s="35"/>
      <c r="E24" s="35" t="s">
        <v>201</v>
      </c>
      <c r="F24" s="35"/>
      <c r="G24" s="35"/>
      <c r="H24" s="35" t="s">
        <v>205</v>
      </c>
      <c r="I24" s="35">
        <f t="shared" si="1"/>
        <v>20</v>
      </c>
      <c r="L24">
        <v>135</v>
      </c>
      <c r="M24" s="36">
        <v>0.1</v>
      </c>
      <c r="N24" t="s">
        <v>210</v>
      </c>
      <c r="T24" s="35">
        <v>110</v>
      </c>
      <c r="U24" s="35">
        <v>1.1000000000000001</v>
      </c>
      <c r="V24" s="35"/>
      <c r="W24" s="35">
        <v>200</v>
      </c>
      <c r="X24" s="43" t="s">
        <v>232</v>
      </c>
      <c r="Y24" s="35">
        <v>1.1000000000000001</v>
      </c>
      <c r="Z24">
        <f t="shared" si="0"/>
        <v>220.00000000000003</v>
      </c>
    </row>
    <row r="25" spans="2:26" ht="18.75" x14ac:dyDescent="0.3">
      <c r="B25" s="35">
        <v>200</v>
      </c>
      <c r="C25" s="36">
        <v>0.2</v>
      </c>
      <c r="D25" s="35"/>
      <c r="E25" s="35" t="s">
        <v>202</v>
      </c>
      <c r="F25" s="35"/>
      <c r="G25" s="35"/>
      <c r="H25" s="35" t="s">
        <v>206</v>
      </c>
      <c r="I25" s="35">
        <f t="shared" si="1"/>
        <v>40</v>
      </c>
      <c r="L25">
        <v>135</v>
      </c>
      <c r="M25" s="36">
        <v>0.2</v>
      </c>
      <c r="N25" t="s">
        <v>212</v>
      </c>
      <c r="T25" s="35">
        <v>120</v>
      </c>
      <c r="U25" s="35">
        <v>1.2</v>
      </c>
      <c r="V25" s="35"/>
      <c r="W25" s="35">
        <v>200</v>
      </c>
      <c r="X25" s="43" t="s">
        <v>232</v>
      </c>
      <c r="Y25" s="35">
        <v>1.2</v>
      </c>
      <c r="Z25">
        <f t="shared" si="0"/>
        <v>240</v>
      </c>
    </row>
    <row r="26" spans="2:26" x14ac:dyDescent="0.25">
      <c r="B26" s="35">
        <v>200</v>
      </c>
      <c r="C26" s="36">
        <v>0.3</v>
      </c>
      <c r="D26" s="35"/>
      <c r="E26" s="35" t="s">
        <v>203</v>
      </c>
      <c r="F26" s="35"/>
      <c r="G26" s="35"/>
      <c r="H26" s="35" t="s">
        <v>207</v>
      </c>
      <c r="I26" s="35">
        <f t="shared" si="1"/>
        <v>60</v>
      </c>
      <c r="L26">
        <v>135</v>
      </c>
      <c r="M26" s="36">
        <v>0.3</v>
      </c>
      <c r="N26" t="s">
        <v>211</v>
      </c>
    </row>
    <row r="27" spans="2:26" x14ac:dyDescent="0.25">
      <c r="B27" s="35">
        <v>200</v>
      </c>
      <c r="C27" s="36">
        <v>1.5</v>
      </c>
      <c r="D27" s="35"/>
      <c r="E27" s="35" t="s">
        <v>204</v>
      </c>
      <c r="F27" s="35"/>
      <c r="G27" s="35"/>
      <c r="H27" s="35"/>
      <c r="I27" s="35">
        <f t="shared" si="1"/>
        <v>300</v>
      </c>
    </row>
    <row r="28" spans="2:26" x14ac:dyDescent="0.25">
      <c r="B28" s="35">
        <v>200</v>
      </c>
      <c r="C28" s="36">
        <v>1.1000000000000001</v>
      </c>
      <c r="D28" s="35"/>
      <c r="E28" s="35"/>
      <c r="F28" s="35"/>
      <c r="G28" s="35"/>
      <c r="H28" s="35"/>
      <c r="I28" s="35">
        <f t="shared" si="1"/>
        <v>220.00000000000003</v>
      </c>
    </row>
    <row r="29" spans="2:26" x14ac:dyDescent="0.25">
      <c r="B29" s="35">
        <v>200</v>
      </c>
      <c r="C29" s="36">
        <v>1.2</v>
      </c>
      <c r="D29" s="35"/>
      <c r="E29" s="35"/>
      <c r="F29" s="35"/>
      <c r="G29" s="35"/>
      <c r="H29" s="35"/>
      <c r="I29" s="35">
        <f t="shared" si="1"/>
        <v>240</v>
      </c>
    </row>
    <row r="30" spans="2:26" x14ac:dyDescent="0.25">
      <c r="B30" s="35">
        <v>200</v>
      </c>
      <c r="C30" s="36">
        <v>1.3</v>
      </c>
      <c r="D30" s="35"/>
      <c r="E30" s="35"/>
      <c r="F30" s="35"/>
      <c r="G30" s="35"/>
      <c r="H30" s="35"/>
      <c r="I30" s="35">
        <f t="shared" si="1"/>
        <v>260</v>
      </c>
    </row>
    <row r="33" spans="4:19" x14ac:dyDescent="0.25">
      <c r="D33" t="s">
        <v>192</v>
      </c>
    </row>
    <row r="35" spans="4:19" x14ac:dyDescent="0.25">
      <c r="D35" t="s">
        <v>193</v>
      </c>
    </row>
    <row r="36" spans="4:19" x14ac:dyDescent="0.25">
      <c r="D36" t="s">
        <v>224</v>
      </c>
    </row>
    <row r="37" spans="4:19" ht="15.75" thickBot="1" x14ac:dyDescent="0.3"/>
    <row r="38" spans="4:19" x14ac:dyDescent="0.25">
      <c r="D38" s="50" t="s">
        <v>225</v>
      </c>
      <c r="E38" s="51">
        <v>20</v>
      </c>
      <c r="F38" s="52" t="s">
        <v>226</v>
      </c>
      <c r="G38" s="52"/>
      <c r="H38" s="51">
        <v>100</v>
      </c>
      <c r="I38" s="52" t="s">
        <v>71</v>
      </c>
      <c r="J38" s="52">
        <v>20</v>
      </c>
      <c r="K38" s="52" t="s">
        <v>60</v>
      </c>
      <c r="L38" s="52">
        <f>H38-J38</f>
        <v>80</v>
      </c>
      <c r="M38" s="52"/>
      <c r="N38" s="52" t="s">
        <v>227</v>
      </c>
      <c r="O38" s="52"/>
      <c r="P38" s="52"/>
      <c r="Q38" s="52">
        <v>500</v>
      </c>
      <c r="R38" s="52">
        <v>0.8</v>
      </c>
      <c r="S38" s="53">
        <f>Q38*R38</f>
        <v>400</v>
      </c>
    </row>
    <row r="39" spans="4:19" ht="15.75" thickBot="1" x14ac:dyDescent="0.3">
      <c r="D39" s="54" t="s">
        <v>228</v>
      </c>
      <c r="E39" s="55">
        <v>10</v>
      </c>
      <c r="F39" s="56" t="s">
        <v>226</v>
      </c>
      <c r="G39" s="56"/>
      <c r="H39" s="55">
        <v>100</v>
      </c>
      <c r="I39" s="56" t="s">
        <v>74</v>
      </c>
      <c r="J39" s="56">
        <v>10</v>
      </c>
      <c r="K39" s="56" t="s">
        <v>60</v>
      </c>
      <c r="L39" s="56">
        <f>H39+J39</f>
        <v>110</v>
      </c>
      <c r="M39" s="56"/>
      <c r="N39" s="56" t="s">
        <v>233</v>
      </c>
      <c r="O39" s="56"/>
      <c r="P39" s="56"/>
      <c r="Q39" s="56">
        <v>500</v>
      </c>
      <c r="R39" s="56">
        <v>1.1000000000000001</v>
      </c>
      <c r="S39" s="57">
        <f>Q39*R39</f>
        <v>550</v>
      </c>
    </row>
    <row r="40" spans="4:19" x14ac:dyDescent="0.25">
      <c r="E40" s="1"/>
      <c r="H40" s="1"/>
    </row>
    <row r="41" spans="4:19" ht="15.75" thickBot="1" x14ac:dyDescent="0.3">
      <c r="D41" t="s">
        <v>234</v>
      </c>
      <c r="E41" s="1"/>
      <c r="H41" s="1"/>
    </row>
    <row r="42" spans="4:19" ht="49.5" customHeight="1" x14ac:dyDescent="0.25">
      <c r="D42" s="44" t="s">
        <v>235</v>
      </c>
      <c r="E42" s="45" t="s">
        <v>236</v>
      </c>
      <c r="F42" s="45" t="s">
        <v>237</v>
      </c>
      <c r="G42" s="45" t="s">
        <v>240</v>
      </c>
      <c r="H42" s="45" t="s">
        <v>241</v>
      </c>
      <c r="I42" s="45" t="s">
        <v>238</v>
      </c>
      <c r="J42" s="46" t="s">
        <v>239</v>
      </c>
    </row>
    <row r="43" spans="4:19" ht="15.75" thickBot="1" x14ac:dyDescent="0.3">
      <c r="D43" s="47">
        <v>500</v>
      </c>
      <c r="E43" s="48">
        <v>20</v>
      </c>
      <c r="F43" s="48">
        <v>0.2</v>
      </c>
      <c r="G43" s="48">
        <f>D43*F43</f>
        <v>100</v>
      </c>
      <c r="H43" s="48">
        <v>80</v>
      </c>
      <c r="I43" s="48">
        <v>0.8</v>
      </c>
      <c r="J43" s="49">
        <f>D43*I43</f>
        <v>400</v>
      </c>
    </row>
  </sheetData>
  <hyperlinks>
    <hyperlink ref="B18" r:id="rId1" xr:uid="{74C532E3-936A-4666-96DD-94A9088E298B}"/>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AE505"/>
  <sheetViews>
    <sheetView tabSelected="1" zoomScaleNormal="100" workbookViewId="0"/>
  </sheetViews>
  <sheetFormatPr defaultRowHeight="15" x14ac:dyDescent="0.25"/>
  <cols>
    <col min="1" max="2" width="2" customWidth="1"/>
    <col min="3" max="3" width="10.7109375" customWidth="1"/>
    <col min="4" max="4" width="13.5703125" customWidth="1"/>
    <col min="5" max="5" width="12" customWidth="1"/>
    <col min="7" max="7" width="11.28515625" customWidth="1"/>
    <col min="19" max="19" width="9.7109375" customWidth="1"/>
    <col min="20" max="22" width="3.7109375" customWidth="1"/>
  </cols>
  <sheetData>
    <row r="1" spans="3:26" ht="18.75" x14ac:dyDescent="0.3">
      <c r="D1" s="34" t="s">
        <v>0</v>
      </c>
      <c r="I1" t="s">
        <v>68</v>
      </c>
    </row>
    <row r="2" spans="3:26" ht="18.75" x14ac:dyDescent="0.3">
      <c r="D2" s="34" t="s">
        <v>69</v>
      </c>
      <c r="I2" s="5" t="s">
        <v>63</v>
      </c>
      <c r="J2" s="85" t="s">
        <v>60</v>
      </c>
      <c r="K2" s="5" t="s">
        <v>65</v>
      </c>
      <c r="M2" s="31">
        <v>0.2</v>
      </c>
      <c r="N2" s="85" t="s">
        <v>60</v>
      </c>
      <c r="O2" s="5">
        <v>60</v>
      </c>
      <c r="Y2" t="s">
        <v>197</v>
      </c>
    </row>
    <row r="3" spans="3:26" x14ac:dyDescent="0.25">
      <c r="I3" s="7">
        <v>1</v>
      </c>
      <c r="J3" s="85"/>
      <c r="K3" s="1" t="s">
        <v>64</v>
      </c>
      <c r="M3" s="7">
        <v>1</v>
      </c>
      <c r="N3" s="85"/>
      <c r="O3" s="1">
        <v>300</v>
      </c>
      <c r="Y3" t="s">
        <v>62</v>
      </c>
    </row>
    <row r="4" spans="3:26" x14ac:dyDescent="0.25">
      <c r="J4" s="7"/>
      <c r="K4" s="10"/>
      <c r="L4" s="1"/>
      <c r="Y4" t="s">
        <v>196</v>
      </c>
      <c r="Z4" t="s">
        <v>194</v>
      </c>
    </row>
    <row r="5" spans="3:26" x14ac:dyDescent="0.25">
      <c r="D5" s="39" t="s">
        <v>86</v>
      </c>
      <c r="E5" s="24"/>
      <c r="F5" s="24"/>
      <c r="Y5" t="s">
        <v>71</v>
      </c>
      <c r="Z5" t="s">
        <v>195</v>
      </c>
    </row>
    <row r="6" spans="3:26" x14ac:dyDescent="0.25">
      <c r="D6" s="39" t="s">
        <v>87</v>
      </c>
      <c r="E6" s="24"/>
      <c r="F6" s="24"/>
      <c r="Y6" t="s">
        <v>74</v>
      </c>
    </row>
    <row r="7" spans="3:26" x14ac:dyDescent="0.25">
      <c r="D7" s="30" t="s">
        <v>220</v>
      </c>
    </row>
    <row r="8" spans="3:26" x14ac:dyDescent="0.25">
      <c r="D8" s="30"/>
    </row>
    <row r="9" spans="3:26" ht="15.75" thickBot="1" x14ac:dyDescent="0.3">
      <c r="D9" s="30" t="s">
        <v>221</v>
      </c>
    </row>
    <row r="10" spans="3:26" ht="15.75" thickBot="1" x14ac:dyDescent="0.3">
      <c r="J10" s="7"/>
      <c r="K10" s="6"/>
      <c r="L10" s="1"/>
      <c r="N10" s="11" t="s">
        <v>80</v>
      </c>
      <c r="O10" s="12"/>
      <c r="P10" s="12"/>
      <c r="Q10" s="12"/>
      <c r="R10" s="12"/>
      <c r="S10" s="13"/>
      <c r="Y10" t="s">
        <v>82</v>
      </c>
    </row>
    <row r="11" spans="3:26" x14ac:dyDescent="0.25">
      <c r="C11" s="11" t="s">
        <v>51</v>
      </c>
      <c r="D11" s="11"/>
      <c r="E11" s="12"/>
      <c r="F11" s="12"/>
      <c r="G11" s="12"/>
      <c r="H11" s="12"/>
      <c r="I11" s="12"/>
      <c r="J11" s="12"/>
      <c r="K11" s="12"/>
      <c r="L11" s="12"/>
      <c r="M11" s="13"/>
      <c r="N11" s="11"/>
      <c r="O11" s="12"/>
      <c r="P11" s="12"/>
      <c r="Q11" s="12"/>
      <c r="R11" s="12"/>
      <c r="S11" s="13"/>
      <c r="W11" t="s">
        <v>40</v>
      </c>
      <c r="X11" t="s">
        <v>41</v>
      </c>
      <c r="Y11" t="s">
        <v>42</v>
      </c>
    </row>
    <row r="12" spans="3:26" x14ac:dyDescent="0.25">
      <c r="C12" s="14"/>
      <c r="D12" s="15"/>
      <c r="E12" s="15"/>
      <c r="F12" s="15"/>
      <c r="G12" s="15"/>
      <c r="H12" s="15"/>
      <c r="I12" s="15"/>
      <c r="J12" s="15"/>
      <c r="K12" s="15"/>
      <c r="L12" s="15"/>
      <c r="M12" s="16"/>
      <c r="N12" s="14" t="s">
        <v>81</v>
      </c>
      <c r="O12" s="15"/>
      <c r="P12" s="15"/>
      <c r="Q12" s="15"/>
      <c r="R12" s="15"/>
      <c r="S12" s="16"/>
      <c r="Y12" t="s">
        <v>44</v>
      </c>
    </row>
    <row r="13" spans="3:26" x14ac:dyDescent="0.25">
      <c r="C13" s="14"/>
      <c r="D13" s="15" t="s">
        <v>67</v>
      </c>
      <c r="E13" s="15"/>
      <c r="F13" s="15"/>
      <c r="G13" s="15"/>
      <c r="H13" s="15"/>
      <c r="I13" s="15"/>
      <c r="J13" s="15"/>
      <c r="K13" s="15"/>
      <c r="L13" s="15"/>
      <c r="M13" s="16"/>
      <c r="N13" s="14"/>
      <c r="O13" s="15"/>
      <c r="P13" s="15"/>
      <c r="Q13" s="15"/>
      <c r="R13" s="15"/>
      <c r="S13" s="16"/>
      <c r="Y13" t="s">
        <v>45</v>
      </c>
    </row>
    <row r="14" spans="3:26" ht="15.75" thickBot="1" x14ac:dyDescent="0.3">
      <c r="C14" s="14"/>
      <c r="D14" s="25">
        <v>34</v>
      </c>
      <c r="E14" s="83" t="s">
        <v>60</v>
      </c>
      <c r="F14" s="25" t="s">
        <v>61</v>
      </c>
      <c r="G14" s="15"/>
      <c r="H14" s="83" t="s">
        <v>61</v>
      </c>
      <c r="I14" s="83" t="s">
        <v>60</v>
      </c>
      <c r="J14" s="5">
        <f>D14</f>
        <v>34</v>
      </c>
      <c r="K14" s="5" t="s">
        <v>62</v>
      </c>
      <c r="L14" s="5">
        <f>F15</f>
        <v>750</v>
      </c>
      <c r="M14" s="16"/>
      <c r="N14" s="21" t="s">
        <v>82</v>
      </c>
      <c r="O14" s="15"/>
      <c r="P14" s="15"/>
      <c r="Q14" s="15" t="s">
        <v>66</v>
      </c>
      <c r="R14" s="15"/>
      <c r="S14" s="16" t="s">
        <v>40</v>
      </c>
      <c r="Y14" t="s">
        <v>46</v>
      </c>
    </row>
    <row r="15" spans="3:26" x14ac:dyDescent="0.25">
      <c r="C15" s="14"/>
      <c r="D15" s="26">
        <v>100</v>
      </c>
      <c r="E15" s="83"/>
      <c r="F15" s="26">
        <v>750</v>
      </c>
      <c r="G15" s="15"/>
      <c r="H15" s="83"/>
      <c r="I15" s="83"/>
      <c r="J15" s="17"/>
      <c r="K15" s="17">
        <f>D15</f>
        <v>100</v>
      </c>
      <c r="L15" s="17"/>
      <c r="M15" s="16"/>
      <c r="N15" s="14"/>
      <c r="O15" s="15"/>
      <c r="P15" s="15"/>
      <c r="Q15" s="17">
        <f>J14*L14/K15</f>
        <v>255</v>
      </c>
      <c r="R15" s="15"/>
      <c r="S15" s="16" t="str">
        <f>IF(N14="",$Y$12,IF(AND(N14=$Y$10,Q15='Laskuja (2)'!Q15),Laskuja!$Y$13,IF(AND(N14=$Y$10,Q15&lt;&gt;'Laskuja (2)'!Q15),Laskuja!$Y$14)))</f>
        <v>O i k e i n</v>
      </c>
    </row>
    <row r="16" spans="3:26" ht="15.75" thickBot="1" x14ac:dyDescent="0.3">
      <c r="C16" s="18"/>
      <c r="D16" s="19"/>
      <c r="E16" s="19"/>
      <c r="F16" s="19"/>
      <c r="G16" s="19"/>
      <c r="H16" s="19"/>
      <c r="I16" s="19"/>
      <c r="J16" s="19"/>
      <c r="K16" s="19"/>
      <c r="L16" s="19"/>
      <c r="M16" s="20"/>
      <c r="N16" s="18"/>
      <c r="O16" s="19"/>
      <c r="P16" s="19"/>
      <c r="Q16" s="19"/>
      <c r="R16" s="19"/>
      <c r="S16" s="20"/>
    </row>
    <row r="17" spans="3:19" ht="15.75" thickBot="1" x14ac:dyDescent="0.3">
      <c r="N17" s="14"/>
      <c r="O17" s="15"/>
      <c r="P17" s="15"/>
      <c r="Q17" s="15"/>
      <c r="R17" s="15"/>
      <c r="S17" s="16"/>
    </row>
    <row r="18" spans="3:19" x14ac:dyDescent="0.25">
      <c r="C18" s="11" t="s">
        <v>52</v>
      </c>
      <c r="D18" s="12"/>
      <c r="E18" s="12"/>
      <c r="F18" s="12"/>
      <c r="G18" s="12"/>
      <c r="H18" s="12"/>
      <c r="I18" s="12"/>
      <c r="J18" s="12"/>
      <c r="K18" s="12"/>
      <c r="L18" s="12"/>
      <c r="M18" s="12"/>
      <c r="N18" s="11"/>
      <c r="O18" s="12"/>
      <c r="P18" s="12"/>
      <c r="Q18" s="12"/>
      <c r="R18" s="12"/>
      <c r="S18" s="13"/>
    </row>
    <row r="19" spans="3:19" x14ac:dyDescent="0.25">
      <c r="C19" s="14"/>
      <c r="D19" s="15"/>
      <c r="E19" s="15"/>
      <c r="F19" s="15"/>
      <c r="G19" s="15"/>
      <c r="H19" s="15"/>
      <c r="I19" s="15"/>
      <c r="J19" s="15"/>
      <c r="K19" s="15"/>
      <c r="L19" s="15"/>
      <c r="M19" s="15"/>
      <c r="N19" s="14" t="s">
        <v>81</v>
      </c>
      <c r="O19" s="15"/>
      <c r="P19" s="15"/>
      <c r="Q19" s="15"/>
      <c r="R19" s="15"/>
      <c r="S19" s="16"/>
    </row>
    <row r="20" spans="3:19" x14ac:dyDescent="0.25">
      <c r="C20" s="14"/>
      <c r="D20" s="15" t="s">
        <v>67</v>
      </c>
      <c r="E20" s="15"/>
      <c r="F20" s="15"/>
      <c r="G20" s="15"/>
      <c r="H20" s="15"/>
      <c r="I20" s="15"/>
      <c r="J20" s="15"/>
      <c r="K20" s="15"/>
      <c r="L20" s="15"/>
      <c r="M20" s="15"/>
      <c r="N20" s="14"/>
      <c r="O20" s="15"/>
      <c r="P20" s="15"/>
      <c r="Q20" s="15"/>
      <c r="R20" s="15"/>
      <c r="S20" s="16"/>
    </row>
    <row r="21" spans="3:19" ht="15.75" thickBot="1" x14ac:dyDescent="0.3">
      <c r="C21" s="14"/>
      <c r="D21" s="25" t="s">
        <v>61</v>
      </c>
      <c r="E21" s="83" t="s">
        <v>60</v>
      </c>
      <c r="F21" s="25">
        <v>208</v>
      </c>
      <c r="G21" s="15"/>
      <c r="H21" s="83" t="s">
        <v>61</v>
      </c>
      <c r="I21" s="83" t="s">
        <v>60</v>
      </c>
      <c r="J21" s="5">
        <f>F21</f>
        <v>208</v>
      </c>
      <c r="K21" s="5" t="s">
        <v>62</v>
      </c>
      <c r="L21" s="5">
        <f>D22</f>
        <v>100</v>
      </c>
      <c r="M21" s="15"/>
      <c r="N21" s="21" t="s">
        <v>82</v>
      </c>
      <c r="O21" s="15"/>
      <c r="P21" s="15"/>
      <c r="Q21" s="15" t="s">
        <v>66</v>
      </c>
      <c r="R21" s="15"/>
      <c r="S21" s="16" t="s">
        <v>40</v>
      </c>
    </row>
    <row r="22" spans="3:19" x14ac:dyDescent="0.25">
      <c r="C22" s="14"/>
      <c r="D22" s="26">
        <v>100</v>
      </c>
      <c r="E22" s="83"/>
      <c r="F22" s="26">
        <v>800</v>
      </c>
      <c r="G22" s="15"/>
      <c r="H22" s="83"/>
      <c r="I22" s="83"/>
      <c r="J22" s="17"/>
      <c r="K22" s="17">
        <f>F22</f>
        <v>800</v>
      </c>
      <c r="L22" s="17"/>
      <c r="M22" s="15"/>
      <c r="N22" s="14"/>
      <c r="O22" s="15"/>
      <c r="P22" s="15"/>
      <c r="Q22" s="17">
        <f>J21*L21/K22</f>
        <v>26</v>
      </c>
      <c r="R22" s="15"/>
      <c r="S22" s="16" t="str">
        <f>IF(N21="",$Y$12,IF(AND(N21=$Y$10,Q22='Laskuja (2)'!Q22),Laskuja!$Y$13,IF(AND(N21=$Y$10,Q22&lt;&gt;'Laskuja (2)'!Q22),Laskuja!$Y$14)))</f>
        <v>O i k e i n</v>
      </c>
    </row>
    <row r="23" spans="3:19" ht="15.75" thickBot="1" x14ac:dyDescent="0.3">
      <c r="C23" s="18"/>
      <c r="D23" s="19"/>
      <c r="E23" s="19"/>
      <c r="F23" s="19"/>
      <c r="G23" s="19"/>
      <c r="H23" s="19"/>
      <c r="I23" s="19"/>
      <c r="J23" s="19"/>
      <c r="K23" s="19"/>
      <c r="L23" s="19"/>
      <c r="M23" s="19"/>
      <c r="N23" s="18"/>
      <c r="O23" s="19"/>
      <c r="P23" s="19"/>
      <c r="Q23" s="19"/>
      <c r="R23" s="19"/>
      <c r="S23" s="20"/>
    </row>
    <row r="24" spans="3:19" ht="15.75" thickBot="1" x14ac:dyDescent="0.3">
      <c r="N24" s="14"/>
      <c r="O24" s="15"/>
      <c r="P24" s="15"/>
      <c r="Q24" s="15"/>
      <c r="R24" s="15"/>
      <c r="S24" s="16"/>
    </row>
    <row r="25" spans="3:19" x14ac:dyDescent="0.25">
      <c r="C25" s="11" t="s">
        <v>53</v>
      </c>
      <c r="D25" s="12"/>
      <c r="E25" s="12"/>
      <c r="F25" s="12"/>
      <c r="G25" s="12"/>
      <c r="H25" s="12"/>
      <c r="I25" s="12"/>
      <c r="J25" s="12"/>
      <c r="K25" s="12"/>
      <c r="L25" s="12"/>
      <c r="M25" s="13"/>
      <c r="N25" s="11"/>
      <c r="O25" s="12"/>
      <c r="P25" s="12"/>
      <c r="Q25" s="12"/>
      <c r="R25" s="12"/>
      <c r="S25" s="13"/>
    </row>
    <row r="26" spans="3:19" x14ac:dyDescent="0.25">
      <c r="C26" s="14"/>
      <c r="D26" s="15"/>
      <c r="E26" s="15"/>
      <c r="F26" s="15"/>
      <c r="G26" s="15"/>
      <c r="H26" s="15"/>
      <c r="I26" s="15"/>
      <c r="J26" s="15"/>
      <c r="K26" s="15"/>
      <c r="L26" s="15"/>
      <c r="M26" s="16"/>
      <c r="N26" s="14"/>
      <c r="O26" s="15"/>
      <c r="P26" s="15"/>
      <c r="Q26" s="15"/>
      <c r="R26" s="15"/>
      <c r="S26" s="16"/>
    </row>
    <row r="27" spans="3:19" x14ac:dyDescent="0.25">
      <c r="C27" s="14"/>
      <c r="D27" s="15" t="s">
        <v>84</v>
      </c>
      <c r="E27" s="15"/>
      <c r="F27" s="15" t="s">
        <v>84</v>
      </c>
      <c r="G27" s="37" t="s">
        <v>213</v>
      </c>
      <c r="H27" s="15"/>
      <c r="I27" s="15"/>
      <c r="J27" s="15"/>
      <c r="K27" s="15"/>
      <c r="L27" s="15"/>
      <c r="M27" s="16"/>
      <c r="N27" s="14"/>
      <c r="O27" s="15"/>
      <c r="P27" s="15"/>
      <c r="Q27" s="15"/>
      <c r="R27" s="15"/>
      <c r="S27" s="16"/>
    </row>
    <row r="28" spans="3:19" ht="16.5" customHeight="1" x14ac:dyDescent="0.25">
      <c r="C28" s="14" t="s">
        <v>70</v>
      </c>
      <c r="D28" s="26">
        <v>1007</v>
      </c>
      <c r="E28" s="17" t="s">
        <v>71</v>
      </c>
      <c r="F28" s="26">
        <v>950</v>
      </c>
      <c r="G28" s="37" t="str">
        <f>IF(F28="",$Y$12,IF(E28=$Y$5,CONCATENATE(D28-F28,",  ",$Z$4),$Z$5))</f>
        <v>57,  ok</v>
      </c>
      <c r="H28" s="15"/>
      <c r="I28" s="15"/>
      <c r="J28" s="15"/>
      <c r="K28" s="15"/>
      <c r="L28" s="15"/>
      <c r="M28" s="16"/>
      <c r="N28" s="14"/>
      <c r="O28" s="15"/>
      <c r="P28" s="15"/>
      <c r="Q28" s="15"/>
      <c r="R28" s="15"/>
      <c r="S28" s="16"/>
    </row>
    <row r="29" spans="3:19" ht="16.5" customHeight="1" x14ac:dyDescent="0.25">
      <c r="C29" s="14"/>
      <c r="D29" s="15"/>
      <c r="E29" s="15"/>
      <c r="F29" s="15"/>
      <c r="G29" s="15"/>
      <c r="H29" s="15"/>
      <c r="I29" s="15"/>
      <c r="J29" s="15"/>
      <c r="K29" s="15"/>
      <c r="L29" s="15"/>
      <c r="M29" s="16"/>
      <c r="N29" s="14" t="s">
        <v>81</v>
      </c>
      <c r="O29" s="15"/>
      <c r="P29" s="15"/>
      <c r="Q29" s="15"/>
      <c r="R29" s="15"/>
      <c r="S29" s="16"/>
    </row>
    <row r="30" spans="3:19" ht="16.5" customHeight="1" x14ac:dyDescent="0.25">
      <c r="C30" s="14" t="s">
        <v>73</v>
      </c>
      <c r="D30" s="15" t="s">
        <v>67</v>
      </c>
      <c r="E30" s="15"/>
      <c r="F30" s="15"/>
      <c r="G30" s="15"/>
      <c r="H30" s="15"/>
      <c r="I30" s="15"/>
      <c r="J30" s="15"/>
      <c r="K30" s="15"/>
      <c r="L30" s="15"/>
      <c r="M30" s="16"/>
      <c r="N30" s="14"/>
      <c r="O30" s="15"/>
      <c r="P30" s="15"/>
      <c r="Q30" s="15"/>
      <c r="R30" s="15"/>
      <c r="S30" s="16"/>
    </row>
    <row r="31" spans="3:19" ht="15.75" thickBot="1" x14ac:dyDescent="0.3">
      <c r="C31" s="14"/>
      <c r="D31" s="25" t="s">
        <v>61</v>
      </c>
      <c r="E31" s="83" t="s">
        <v>60</v>
      </c>
      <c r="F31" s="25">
        <v>57</v>
      </c>
      <c r="G31" s="15"/>
      <c r="H31" s="83" t="s">
        <v>61</v>
      </c>
      <c r="I31" s="83" t="s">
        <v>60</v>
      </c>
      <c r="J31" s="5">
        <f>F31</f>
        <v>57</v>
      </c>
      <c r="K31" s="5" t="s">
        <v>62</v>
      </c>
      <c r="L31" s="5">
        <f>D32</f>
        <v>100</v>
      </c>
      <c r="M31" s="16"/>
      <c r="N31" s="21" t="s">
        <v>82</v>
      </c>
      <c r="O31" s="15"/>
      <c r="P31" s="15"/>
      <c r="Q31" s="15" t="s">
        <v>66</v>
      </c>
      <c r="R31" s="15"/>
      <c r="S31" s="16" t="s">
        <v>40</v>
      </c>
    </row>
    <row r="32" spans="3:19" x14ac:dyDescent="0.25">
      <c r="C32" s="14"/>
      <c r="D32" s="26">
        <v>100</v>
      </c>
      <c r="E32" s="83"/>
      <c r="F32" s="26">
        <v>950</v>
      </c>
      <c r="G32" s="15"/>
      <c r="H32" s="83"/>
      <c r="I32" s="83"/>
      <c r="J32" s="17"/>
      <c r="K32" s="17">
        <f>F32</f>
        <v>950</v>
      </c>
      <c r="L32" s="17"/>
      <c r="M32" s="16"/>
      <c r="N32" s="14"/>
      <c r="O32" s="15"/>
      <c r="P32" s="15"/>
      <c r="Q32" s="17">
        <f>J31*L31/K32</f>
        <v>6</v>
      </c>
      <c r="R32" s="15"/>
      <c r="S32" s="16" t="str">
        <f>IF(N31="",$Y$12,IF(AND(N31=$Y$10,Q32='Laskuja (2)'!Q32),Laskuja!$Y$13,IF(AND(N31=$Y$10,Q32&lt;&gt;'Laskuja (2)'!Q32),Laskuja!$Y$14)))</f>
        <v>O i k e i n</v>
      </c>
    </row>
    <row r="33" spans="3:23" ht="15.75" thickBot="1" x14ac:dyDescent="0.3">
      <c r="C33" s="18"/>
      <c r="D33" s="19"/>
      <c r="E33" s="19"/>
      <c r="F33" s="19"/>
      <c r="G33" s="19"/>
      <c r="H33" s="19"/>
      <c r="I33" s="19"/>
      <c r="J33" s="19"/>
      <c r="K33" s="19"/>
      <c r="L33" s="19"/>
      <c r="M33" s="20"/>
      <c r="N33" s="18"/>
      <c r="O33" s="19"/>
      <c r="P33" s="19"/>
      <c r="Q33" s="19"/>
      <c r="R33" s="19"/>
      <c r="S33" s="20"/>
    </row>
    <row r="34" spans="3:23" ht="15.75" thickBot="1" x14ac:dyDescent="0.3">
      <c r="N34" s="14"/>
      <c r="O34" s="15"/>
      <c r="P34" s="15"/>
      <c r="Q34" s="15"/>
      <c r="R34" s="15"/>
      <c r="S34" s="16"/>
    </row>
    <row r="35" spans="3:23" x14ac:dyDescent="0.25">
      <c r="C35" s="11" t="s">
        <v>54</v>
      </c>
      <c r="D35" s="12"/>
      <c r="E35" s="12"/>
      <c r="F35" s="12"/>
      <c r="G35" s="12"/>
      <c r="H35" s="12"/>
      <c r="I35" s="12"/>
      <c r="J35" s="12"/>
      <c r="K35" s="12"/>
      <c r="L35" s="12"/>
      <c r="M35" s="13"/>
      <c r="N35" s="11"/>
      <c r="O35" s="12"/>
      <c r="P35" s="12"/>
      <c r="Q35" s="12"/>
      <c r="R35" s="12"/>
      <c r="S35" s="13"/>
    </row>
    <row r="36" spans="3:23" x14ac:dyDescent="0.25">
      <c r="C36" s="14"/>
      <c r="D36" s="15"/>
      <c r="E36" s="15"/>
      <c r="F36" s="15"/>
      <c r="G36" s="15"/>
      <c r="H36" s="15"/>
      <c r="I36" s="15"/>
      <c r="J36" s="15"/>
      <c r="K36" s="15"/>
      <c r="L36" s="15"/>
      <c r="M36" s="16"/>
      <c r="N36" s="14"/>
      <c r="O36" s="15"/>
      <c r="P36" s="15"/>
      <c r="Q36" s="15"/>
      <c r="R36" s="15"/>
      <c r="S36" s="16"/>
    </row>
    <row r="37" spans="3:23" x14ac:dyDescent="0.25">
      <c r="C37" s="14"/>
      <c r="D37" s="15" t="s">
        <v>84</v>
      </c>
      <c r="E37" s="15"/>
      <c r="F37" s="15" t="s">
        <v>84</v>
      </c>
      <c r="G37" s="37" t="s">
        <v>213</v>
      </c>
      <c r="H37" s="15"/>
      <c r="I37" s="15"/>
      <c r="J37" s="15"/>
      <c r="K37" s="15"/>
      <c r="L37" s="15"/>
      <c r="M37" s="16"/>
      <c r="N37" s="14"/>
      <c r="O37" s="15"/>
      <c r="P37" s="15"/>
      <c r="Q37" s="15"/>
      <c r="R37" s="15"/>
      <c r="S37" s="16"/>
    </row>
    <row r="38" spans="3:23" x14ac:dyDescent="0.25">
      <c r="C38" s="14" t="s">
        <v>70</v>
      </c>
      <c r="D38" s="26">
        <v>820</v>
      </c>
      <c r="E38" s="17" t="s">
        <v>71</v>
      </c>
      <c r="F38" s="26">
        <v>656</v>
      </c>
      <c r="G38" s="37" t="str">
        <f>IF(F38="",$Y$12,IF(E38=$Y$5,CONCATENATE(D38-F38,",  ",$Z$4),$Z$5))</f>
        <v>164,  ok</v>
      </c>
      <c r="H38" s="15"/>
      <c r="I38" s="15"/>
      <c r="J38" s="15"/>
      <c r="K38" s="15"/>
      <c r="L38" s="15"/>
      <c r="M38" s="16"/>
      <c r="N38" s="14"/>
      <c r="O38" s="15"/>
      <c r="P38" s="15"/>
      <c r="Q38" s="15"/>
      <c r="R38" s="15"/>
      <c r="S38" s="16"/>
    </row>
    <row r="39" spans="3:23" x14ac:dyDescent="0.25">
      <c r="C39" s="14"/>
      <c r="D39" s="15"/>
      <c r="E39" s="15"/>
      <c r="F39" s="15"/>
      <c r="G39" s="15"/>
      <c r="H39" s="15"/>
      <c r="I39" s="15"/>
      <c r="J39" s="15"/>
      <c r="K39" s="15"/>
      <c r="L39" s="15"/>
      <c r="M39" s="16"/>
      <c r="N39" s="14" t="s">
        <v>81</v>
      </c>
      <c r="O39" s="15"/>
      <c r="P39" s="15"/>
      <c r="Q39" s="15"/>
      <c r="R39" s="15"/>
      <c r="S39" s="16"/>
    </row>
    <row r="40" spans="3:23" x14ac:dyDescent="0.25">
      <c r="C40" s="14" t="s">
        <v>73</v>
      </c>
      <c r="D40" s="15" t="s">
        <v>67</v>
      </c>
      <c r="E40" s="15"/>
      <c r="F40" s="15"/>
      <c r="G40" s="15"/>
      <c r="H40" s="15"/>
      <c r="I40" s="15"/>
      <c r="J40" s="15"/>
      <c r="K40" s="15"/>
      <c r="L40" s="15"/>
      <c r="M40" s="16"/>
      <c r="N40" s="14"/>
      <c r="O40" s="15"/>
      <c r="P40" s="15"/>
      <c r="Q40" s="15"/>
      <c r="R40" s="15"/>
      <c r="S40" s="16"/>
    </row>
    <row r="41" spans="3:23" ht="15.75" thickBot="1" x14ac:dyDescent="0.3">
      <c r="C41" s="14"/>
      <c r="D41" s="25" t="s">
        <v>61</v>
      </c>
      <c r="E41" s="83" t="s">
        <v>60</v>
      </c>
      <c r="F41" s="25">
        <v>164</v>
      </c>
      <c r="G41" s="15"/>
      <c r="H41" s="83" t="s">
        <v>61</v>
      </c>
      <c r="I41" s="83" t="s">
        <v>60</v>
      </c>
      <c r="J41" s="5">
        <f>F41</f>
        <v>164</v>
      </c>
      <c r="K41" s="5" t="s">
        <v>62</v>
      </c>
      <c r="L41" s="5">
        <f>D42</f>
        <v>100</v>
      </c>
      <c r="M41" s="16"/>
      <c r="N41" s="21" t="s">
        <v>82</v>
      </c>
      <c r="O41" s="15"/>
      <c r="P41" s="15"/>
      <c r="Q41" s="15" t="s">
        <v>66</v>
      </c>
      <c r="R41" s="15"/>
      <c r="S41" s="16" t="s">
        <v>40</v>
      </c>
    </row>
    <row r="42" spans="3:23" x14ac:dyDescent="0.25">
      <c r="C42" s="14"/>
      <c r="D42" s="26">
        <v>100</v>
      </c>
      <c r="E42" s="83"/>
      <c r="F42" s="26">
        <v>820</v>
      </c>
      <c r="G42" s="15"/>
      <c r="H42" s="83"/>
      <c r="I42" s="83"/>
      <c r="J42" s="17"/>
      <c r="K42" s="17">
        <f>F42</f>
        <v>820</v>
      </c>
      <c r="L42" s="17"/>
      <c r="M42" s="16"/>
      <c r="N42" s="14"/>
      <c r="O42" s="15"/>
      <c r="P42" s="15"/>
      <c r="Q42" s="17">
        <f>J41*L41/K42</f>
        <v>20</v>
      </c>
      <c r="R42" s="15"/>
      <c r="S42" s="16" t="str">
        <f>IF(N41="",$Y$12,IF(AND(N41=$Y$10,Q42='Laskuja (2)'!Q42),Laskuja!$Y$13,IF(AND(N41=$Y$10,Q42&lt;&gt;'Laskuja (2)'!Q42),Laskuja!$Y$14)))</f>
        <v>O i k e i n</v>
      </c>
    </row>
    <row r="43" spans="3:23" ht="15.75" thickBot="1" x14ac:dyDescent="0.3">
      <c r="C43" s="18"/>
      <c r="D43" s="4"/>
      <c r="E43" s="22"/>
      <c r="F43" s="4"/>
      <c r="G43" s="19"/>
      <c r="H43" s="22"/>
      <c r="I43" s="22"/>
      <c r="J43" s="4"/>
      <c r="K43" s="4"/>
      <c r="L43" s="4"/>
      <c r="M43" s="20"/>
      <c r="N43" s="18"/>
      <c r="O43" s="19"/>
      <c r="P43" s="19"/>
      <c r="Q43" s="4"/>
      <c r="R43" s="19"/>
      <c r="S43" s="20"/>
    </row>
    <row r="44" spans="3:23" ht="15.75" thickBot="1" x14ac:dyDescent="0.3">
      <c r="D44" s="1"/>
      <c r="E44" s="10"/>
      <c r="F44" s="1"/>
      <c r="H44" s="10"/>
      <c r="I44" s="10"/>
      <c r="J44" s="1"/>
      <c r="K44" s="1"/>
      <c r="L44" s="1"/>
      <c r="N44" s="14"/>
      <c r="O44" s="15"/>
      <c r="P44" s="15"/>
      <c r="Q44" s="17"/>
      <c r="R44" s="15"/>
      <c r="S44" s="16"/>
    </row>
    <row r="45" spans="3:23" x14ac:dyDescent="0.25">
      <c r="C45" s="11" t="s">
        <v>55</v>
      </c>
      <c r="D45" s="12"/>
      <c r="E45" s="12"/>
      <c r="F45" s="12"/>
      <c r="G45" s="12"/>
      <c r="H45" s="12"/>
      <c r="I45" s="12"/>
      <c r="J45" s="12"/>
      <c r="K45" s="12"/>
      <c r="L45" s="12"/>
      <c r="M45" s="13"/>
      <c r="N45" s="11"/>
      <c r="O45" s="12"/>
      <c r="P45" s="12"/>
      <c r="Q45" s="12"/>
      <c r="R45" s="12"/>
      <c r="S45" s="13"/>
      <c r="W45" t="s">
        <v>214</v>
      </c>
    </row>
    <row r="46" spans="3:23" x14ac:dyDescent="0.25">
      <c r="C46" s="14"/>
      <c r="D46" s="15"/>
      <c r="E46" s="15"/>
      <c r="F46" s="15"/>
      <c r="G46" s="15"/>
      <c r="H46" s="15"/>
      <c r="I46" s="15"/>
      <c r="J46" s="15"/>
      <c r="K46" s="15"/>
      <c r="L46" s="15"/>
      <c r="M46" s="16"/>
      <c r="N46" s="14" t="s">
        <v>81</v>
      </c>
      <c r="O46" s="15"/>
      <c r="P46" s="15"/>
      <c r="Q46" s="15"/>
      <c r="R46" s="15"/>
      <c r="S46" s="16"/>
    </row>
    <row r="47" spans="3:23" x14ac:dyDescent="0.25">
      <c r="C47" s="14" t="s">
        <v>70</v>
      </c>
      <c r="D47" s="15" t="s">
        <v>67</v>
      </c>
      <c r="E47" s="15"/>
      <c r="F47" s="15"/>
      <c r="G47" s="15"/>
      <c r="H47" s="15"/>
      <c r="I47" s="15"/>
      <c r="J47" s="15"/>
      <c r="K47" s="15"/>
      <c r="L47" s="15"/>
      <c r="M47" s="16"/>
      <c r="N47" s="59" t="s">
        <v>242</v>
      </c>
      <c r="O47" s="15"/>
      <c r="P47" s="15"/>
      <c r="Q47" s="15"/>
      <c r="R47" s="15"/>
      <c r="S47" s="16"/>
    </row>
    <row r="48" spans="3:23" ht="15.75" thickBot="1" x14ac:dyDescent="0.3">
      <c r="C48" s="14"/>
      <c r="D48" s="25">
        <v>5</v>
      </c>
      <c r="E48" s="83" t="s">
        <v>60</v>
      </c>
      <c r="F48" s="25" t="s">
        <v>61</v>
      </c>
      <c r="G48" s="15"/>
      <c r="H48" s="83" t="s">
        <v>61</v>
      </c>
      <c r="I48" s="83" t="s">
        <v>60</v>
      </c>
      <c r="J48" s="5">
        <f>F49</f>
        <v>3.2</v>
      </c>
      <c r="K48" s="5" t="s">
        <v>62</v>
      </c>
      <c r="L48" s="5">
        <f>D48</f>
        <v>5</v>
      </c>
      <c r="M48" s="16"/>
      <c r="N48" s="59" t="s">
        <v>242</v>
      </c>
      <c r="O48" s="15"/>
      <c r="P48" s="15"/>
      <c r="Q48" s="15" t="s">
        <v>66</v>
      </c>
      <c r="R48" s="15"/>
      <c r="S48" s="16"/>
    </row>
    <row r="49" spans="3:19" x14ac:dyDescent="0.25">
      <c r="C49" s="14"/>
      <c r="D49" s="26">
        <v>100</v>
      </c>
      <c r="E49" s="83"/>
      <c r="F49" s="26">
        <v>3.2</v>
      </c>
      <c r="G49" s="15"/>
      <c r="H49" s="83"/>
      <c r="I49" s="83"/>
      <c r="J49" s="17"/>
      <c r="K49" s="17">
        <f>D49</f>
        <v>100</v>
      </c>
      <c r="L49" s="17"/>
      <c r="M49" s="16"/>
      <c r="N49" s="59" t="s">
        <v>242</v>
      </c>
      <c r="O49" s="15"/>
      <c r="P49" s="15"/>
      <c r="Q49" s="17">
        <f>J48*L48/K49</f>
        <v>0.16</v>
      </c>
      <c r="R49" s="15"/>
      <c r="S49" s="16"/>
    </row>
    <row r="50" spans="3:19" x14ac:dyDescent="0.25">
      <c r="C50" s="14"/>
      <c r="D50" s="15"/>
      <c r="E50" s="15"/>
      <c r="F50" s="15"/>
      <c r="G50" s="15"/>
      <c r="H50" s="15"/>
      <c r="I50" s="15"/>
      <c r="J50" s="15"/>
      <c r="K50" s="15"/>
      <c r="L50" s="15"/>
      <c r="M50" s="16"/>
      <c r="N50" s="59" t="s">
        <v>242</v>
      </c>
      <c r="O50" s="15"/>
      <c r="P50" s="15"/>
      <c r="Q50" s="15"/>
      <c r="R50" s="15"/>
      <c r="S50" s="16"/>
    </row>
    <row r="51" spans="3:19" x14ac:dyDescent="0.25">
      <c r="C51" s="14"/>
      <c r="D51" s="15" t="s">
        <v>83</v>
      </c>
      <c r="E51" s="15"/>
      <c r="F51" s="15" t="s">
        <v>84</v>
      </c>
      <c r="G51" s="15" t="s">
        <v>85</v>
      </c>
      <c r="H51" s="15"/>
      <c r="I51" s="15"/>
      <c r="J51" s="15"/>
      <c r="K51" s="15"/>
      <c r="L51" s="15"/>
      <c r="M51" s="16"/>
      <c r="N51" s="21" t="s">
        <v>82</v>
      </c>
      <c r="O51" s="15"/>
      <c r="P51" s="15"/>
      <c r="Q51" s="15" t="s">
        <v>85</v>
      </c>
      <c r="R51" s="15"/>
      <c r="S51" s="16" t="s">
        <v>40</v>
      </c>
    </row>
    <row r="52" spans="3:19" x14ac:dyDescent="0.25">
      <c r="C52" s="14" t="s">
        <v>73</v>
      </c>
      <c r="D52" s="26">
        <v>3.2</v>
      </c>
      <c r="E52" s="17" t="s">
        <v>74</v>
      </c>
      <c r="F52" s="26">
        <v>0.16</v>
      </c>
      <c r="G52" s="37">
        <f>IF(F52="",$Y$12,IF(E52=$Y$6,D52+F52,$Z$5))</f>
        <v>3.3600000000000003</v>
      </c>
      <c r="H52" s="15"/>
      <c r="I52" s="15"/>
      <c r="J52" s="15"/>
      <c r="K52" s="15"/>
      <c r="L52" s="15"/>
      <c r="M52" s="16"/>
      <c r="N52" s="14"/>
      <c r="O52" s="15"/>
      <c r="P52" s="15"/>
      <c r="Q52" s="15">
        <f>G52</f>
        <v>3.3600000000000003</v>
      </c>
      <c r="R52" s="15"/>
      <c r="S52" s="16" t="str">
        <f>IF(N51="",$Y$12,IF(AND(N51=$Y$10,Q52='Laskuja (2)'!Q52),Laskuja!$Y$13,IF(AND(N51=$Y$10,Q52&lt;&gt;'Laskuja (2)'!Q52),Laskuja!$Y$14)))</f>
        <v>O i k e i n</v>
      </c>
    </row>
    <row r="53" spans="3:19" ht="15.75" thickBot="1" x14ac:dyDescent="0.3">
      <c r="C53" s="18"/>
      <c r="D53" s="19"/>
      <c r="E53" s="19"/>
      <c r="F53" s="19"/>
      <c r="G53" s="19"/>
      <c r="H53" s="19"/>
      <c r="I53" s="19"/>
      <c r="J53" s="19"/>
      <c r="K53" s="19"/>
      <c r="L53" s="19"/>
      <c r="M53" s="20"/>
      <c r="N53" s="18"/>
      <c r="O53" s="19"/>
      <c r="P53" s="19"/>
      <c r="Q53" s="19"/>
      <c r="R53" s="19"/>
      <c r="S53" s="20"/>
    </row>
    <row r="54" spans="3:19" ht="15.75" thickBot="1" x14ac:dyDescent="0.3">
      <c r="N54" s="14"/>
      <c r="O54" s="15"/>
      <c r="P54" s="15"/>
      <c r="Q54" s="15"/>
      <c r="R54" s="15"/>
      <c r="S54" s="16"/>
    </row>
    <row r="55" spans="3:19" x14ac:dyDescent="0.25">
      <c r="C55" s="11" t="s">
        <v>56</v>
      </c>
      <c r="D55" s="12"/>
      <c r="E55" s="12"/>
      <c r="F55" s="12"/>
      <c r="G55" s="12"/>
      <c r="H55" s="12"/>
      <c r="I55" s="12"/>
      <c r="J55" s="12"/>
      <c r="K55" s="12"/>
      <c r="L55" s="12"/>
      <c r="M55" s="13"/>
      <c r="N55" s="11"/>
      <c r="O55" s="12"/>
      <c r="P55" s="12"/>
      <c r="Q55" s="12"/>
      <c r="R55" s="12"/>
      <c r="S55" s="13"/>
    </row>
    <row r="56" spans="3:19" x14ac:dyDescent="0.25">
      <c r="C56" s="14"/>
      <c r="D56" s="15"/>
      <c r="E56" s="15"/>
      <c r="F56" s="15"/>
      <c r="G56" s="15"/>
      <c r="H56" s="15"/>
      <c r="I56" s="15"/>
      <c r="J56" s="15"/>
      <c r="K56" s="15"/>
      <c r="L56" s="15"/>
      <c r="M56" s="16"/>
      <c r="N56" s="14" t="s">
        <v>81</v>
      </c>
      <c r="O56" s="15"/>
      <c r="P56" s="15"/>
      <c r="Q56" s="15"/>
      <c r="R56" s="15"/>
      <c r="S56" s="16"/>
    </row>
    <row r="57" spans="3:19" x14ac:dyDescent="0.25">
      <c r="C57" s="14" t="s">
        <v>70</v>
      </c>
      <c r="D57" s="15" t="s">
        <v>67</v>
      </c>
      <c r="E57" s="15"/>
      <c r="F57" s="15"/>
      <c r="G57" s="15"/>
      <c r="H57" s="15"/>
      <c r="I57" s="15"/>
      <c r="J57" s="15"/>
      <c r="K57" s="15"/>
      <c r="L57" s="15"/>
      <c r="M57" s="16"/>
      <c r="N57" s="59" t="s">
        <v>242</v>
      </c>
      <c r="O57" s="15"/>
      <c r="P57" s="15"/>
      <c r="Q57" s="15"/>
      <c r="R57" s="15"/>
      <c r="S57" s="16"/>
    </row>
    <row r="58" spans="3:19" ht="15.75" thickBot="1" x14ac:dyDescent="0.3">
      <c r="C58" s="14"/>
      <c r="D58" s="25">
        <v>20</v>
      </c>
      <c r="E58" s="83" t="s">
        <v>60</v>
      </c>
      <c r="F58" s="25" t="s">
        <v>61</v>
      </c>
      <c r="G58" s="15"/>
      <c r="H58" s="83" t="s">
        <v>61</v>
      </c>
      <c r="I58" s="83" t="s">
        <v>60</v>
      </c>
      <c r="J58" s="5">
        <f>F59</f>
        <v>3400</v>
      </c>
      <c r="K58" s="5" t="s">
        <v>62</v>
      </c>
      <c r="L58" s="5">
        <f>D58</f>
        <v>20</v>
      </c>
      <c r="M58" s="16"/>
      <c r="N58" s="59" t="s">
        <v>242</v>
      </c>
      <c r="O58" s="15"/>
      <c r="P58" s="15"/>
      <c r="Q58" s="15" t="s">
        <v>66</v>
      </c>
      <c r="R58" s="15"/>
      <c r="S58" s="16"/>
    </row>
    <row r="59" spans="3:19" x14ac:dyDescent="0.25">
      <c r="C59" s="14"/>
      <c r="D59" s="26">
        <v>100</v>
      </c>
      <c r="E59" s="83"/>
      <c r="F59" s="26">
        <v>3400</v>
      </c>
      <c r="G59" s="15"/>
      <c r="H59" s="83"/>
      <c r="I59" s="83"/>
      <c r="J59" s="17"/>
      <c r="K59" s="17">
        <f>D59</f>
        <v>100</v>
      </c>
      <c r="L59" s="17"/>
      <c r="M59" s="16"/>
      <c r="N59" s="59" t="s">
        <v>242</v>
      </c>
      <c r="O59" s="15"/>
      <c r="P59" s="15"/>
      <c r="Q59" s="17">
        <f>J58*L58/K59</f>
        <v>680</v>
      </c>
      <c r="R59" s="15"/>
      <c r="S59" s="16"/>
    </row>
    <row r="60" spans="3:19" x14ac:dyDescent="0.25">
      <c r="C60" s="14"/>
      <c r="D60" s="15"/>
      <c r="E60" s="15"/>
      <c r="F60" s="15"/>
      <c r="G60" s="15"/>
      <c r="H60" s="15"/>
      <c r="I60" s="15"/>
      <c r="J60" s="15"/>
      <c r="K60" s="15"/>
      <c r="L60" s="15"/>
      <c r="M60" s="16"/>
      <c r="N60" s="14"/>
      <c r="O60" s="15"/>
      <c r="P60" s="15"/>
      <c r="Q60" s="15"/>
      <c r="R60" s="15"/>
      <c r="S60" s="16"/>
    </row>
    <row r="61" spans="3:19" x14ac:dyDescent="0.25">
      <c r="C61" s="14"/>
      <c r="D61" s="15" t="s">
        <v>84</v>
      </c>
      <c r="E61" s="15"/>
      <c r="F61" s="15" t="s">
        <v>84</v>
      </c>
      <c r="G61" s="15" t="s">
        <v>85</v>
      </c>
      <c r="H61" s="15"/>
      <c r="I61" s="15"/>
      <c r="J61" s="15"/>
      <c r="K61" s="15"/>
      <c r="L61" s="15"/>
      <c r="M61" s="16"/>
      <c r="N61" s="21" t="s">
        <v>82</v>
      </c>
      <c r="O61" s="15"/>
      <c r="P61" s="15"/>
      <c r="Q61" s="15" t="s">
        <v>85</v>
      </c>
      <c r="R61" s="15"/>
      <c r="S61" s="16" t="s">
        <v>40</v>
      </c>
    </row>
    <row r="62" spans="3:19" x14ac:dyDescent="0.25">
      <c r="C62" s="14" t="s">
        <v>73</v>
      </c>
      <c r="D62" s="26">
        <v>3400</v>
      </c>
      <c r="E62" s="17" t="s">
        <v>71</v>
      </c>
      <c r="F62" s="26">
        <v>680</v>
      </c>
      <c r="G62" s="37">
        <f>IF(F62="",$Y$12,IF(E62=$Y$5,D62-F62,$Z$5))</f>
        <v>2720</v>
      </c>
      <c r="H62" s="15"/>
      <c r="I62" s="15"/>
      <c r="J62" s="15"/>
      <c r="K62" s="15"/>
      <c r="L62" s="15"/>
      <c r="M62" s="16"/>
      <c r="N62" s="14"/>
      <c r="O62" s="15"/>
      <c r="P62" s="15"/>
      <c r="Q62" s="15">
        <f>G62</f>
        <v>2720</v>
      </c>
      <c r="R62" s="15"/>
      <c r="S62" s="16" t="str">
        <f>IF(N61="",$Y$12,IF(AND(N61=$Y$10,Q62='Laskuja (2)'!Q62),Laskuja!$Y$13,IF(AND(N61=$Y$10,Q62&lt;&gt;'Laskuja (2)'!Q62),Laskuja!$Y$14)))</f>
        <v>O i k e i n</v>
      </c>
    </row>
    <row r="63" spans="3:19" ht="15.75" thickBot="1" x14ac:dyDescent="0.3">
      <c r="C63" s="18"/>
      <c r="D63" s="19"/>
      <c r="E63" s="19"/>
      <c r="F63" s="19"/>
      <c r="G63" s="19"/>
      <c r="H63" s="19"/>
      <c r="I63" s="19"/>
      <c r="J63" s="19"/>
      <c r="K63" s="19"/>
      <c r="L63" s="19"/>
      <c r="M63" s="20"/>
      <c r="N63" s="18"/>
      <c r="O63" s="19"/>
      <c r="P63" s="19"/>
      <c r="Q63" s="19"/>
      <c r="R63" s="19"/>
      <c r="S63" s="20"/>
    </row>
    <row r="64" spans="3:19" ht="15.75" thickBot="1" x14ac:dyDescent="0.3">
      <c r="N64" s="14"/>
      <c r="O64" s="15"/>
      <c r="P64" s="15"/>
      <c r="Q64" s="15"/>
      <c r="R64" s="15"/>
      <c r="S64" s="16"/>
    </row>
    <row r="65" spans="3:24" x14ac:dyDescent="0.25">
      <c r="C65" s="11" t="s">
        <v>57</v>
      </c>
      <c r="D65" s="12"/>
      <c r="E65" s="12"/>
      <c r="F65" s="12"/>
      <c r="G65" s="12"/>
      <c r="H65" s="12"/>
      <c r="I65" s="12"/>
      <c r="J65" s="12"/>
      <c r="K65" s="12"/>
      <c r="L65" s="12"/>
      <c r="M65" s="13"/>
      <c r="N65" s="11"/>
      <c r="O65" s="12"/>
      <c r="P65" s="12"/>
      <c r="Q65" s="12"/>
      <c r="R65" s="12"/>
      <c r="S65" s="13"/>
    </row>
    <row r="66" spans="3:24" x14ac:dyDescent="0.25">
      <c r="C66" s="14"/>
      <c r="D66" s="15"/>
      <c r="E66" s="15"/>
      <c r="F66" s="15"/>
      <c r="G66" s="15"/>
      <c r="H66" s="15"/>
      <c r="I66" s="15"/>
      <c r="J66" s="15"/>
      <c r="K66" s="15"/>
      <c r="L66" s="15"/>
      <c r="M66" s="16"/>
      <c r="N66" s="14"/>
      <c r="O66" s="15"/>
      <c r="P66" s="15"/>
      <c r="Q66" s="15"/>
      <c r="R66" s="15"/>
      <c r="S66" s="16"/>
    </row>
    <row r="67" spans="3:24" x14ac:dyDescent="0.25">
      <c r="C67" s="14"/>
      <c r="D67" s="15" t="s">
        <v>84</v>
      </c>
      <c r="E67" s="15"/>
      <c r="F67" s="15" t="s">
        <v>84</v>
      </c>
      <c r="G67" s="15"/>
      <c r="H67" s="15"/>
      <c r="I67" s="15"/>
      <c r="J67" s="15"/>
      <c r="K67" s="15"/>
      <c r="L67" s="15"/>
      <c r="M67" s="16"/>
      <c r="N67" s="14"/>
      <c r="O67" s="15"/>
      <c r="P67" s="15"/>
      <c r="Q67" s="15"/>
      <c r="R67" s="15"/>
      <c r="S67" s="16"/>
      <c r="X67">
        <v>55</v>
      </c>
    </row>
    <row r="68" spans="3:24" x14ac:dyDescent="0.25">
      <c r="C68" s="14" t="s">
        <v>75</v>
      </c>
      <c r="D68" s="27">
        <v>100</v>
      </c>
      <c r="E68" s="17" t="s">
        <v>71</v>
      </c>
      <c r="F68" s="27">
        <v>40</v>
      </c>
      <c r="G68" s="37" t="str">
        <f>IF(F68="",$Y$12,IF(E68=$Y$5,CONCATENATE(D68-F68,",  ",$Z$4),$Z$5))</f>
        <v>60,  ok</v>
      </c>
      <c r="H68" s="15"/>
      <c r="I68" s="15"/>
      <c r="J68" s="15"/>
      <c r="K68" s="15"/>
      <c r="L68" s="15"/>
      <c r="M68" s="16"/>
      <c r="N68" s="14"/>
      <c r="O68" s="15"/>
      <c r="P68" s="15"/>
      <c r="Q68" s="15"/>
      <c r="R68" s="15"/>
      <c r="S68" s="16"/>
    </row>
    <row r="69" spans="3:24" x14ac:dyDescent="0.25">
      <c r="C69" s="14"/>
      <c r="D69" s="15"/>
      <c r="E69" s="15"/>
      <c r="F69" s="15"/>
      <c r="G69" s="15"/>
      <c r="H69" s="15"/>
      <c r="I69" s="15"/>
      <c r="J69" s="15"/>
      <c r="K69" s="15"/>
      <c r="L69" s="15"/>
      <c r="M69" s="16"/>
      <c r="N69" s="14" t="s">
        <v>81</v>
      </c>
      <c r="O69" s="15"/>
      <c r="P69" s="15"/>
      <c r="Q69" s="15"/>
      <c r="R69" s="15"/>
      <c r="S69" s="16"/>
    </row>
    <row r="70" spans="3:24" x14ac:dyDescent="0.25">
      <c r="C70" s="14"/>
      <c r="D70" s="15" t="s">
        <v>67</v>
      </c>
      <c r="E70" s="15"/>
      <c r="F70" s="15"/>
      <c r="G70" s="15"/>
      <c r="H70" s="15"/>
      <c r="I70" s="15"/>
      <c r="J70" s="15"/>
      <c r="K70" s="15"/>
      <c r="L70" s="15"/>
      <c r="M70" s="16"/>
      <c r="N70" s="14"/>
      <c r="O70" s="15"/>
      <c r="P70" s="15"/>
      <c r="Q70" s="15"/>
      <c r="R70" s="15"/>
      <c r="S70" s="16"/>
    </row>
    <row r="71" spans="3:24" ht="15.75" thickBot="1" x14ac:dyDescent="0.3">
      <c r="C71" s="14" t="s">
        <v>73</v>
      </c>
      <c r="D71" s="25">
        <v>60</v>
      </c>
      <c r="E71" s="83" t="s">
        <v>60</v>
      </c>
      <c r="F71" s="25">
        <v>33</v>
      </c>
      <c r="G71" s="15"/>
      <c r="H71" s="83" t="s">
        <v>61</v>
      </c>
      <c r="I71" s="83" t="s">
        <v>60</v>
      </c>
      <c r="J71" s="5">
        <f>F71</f>
        <v>33</v>
      </c>
      <c r="K71" s="5" t="s">
        <v>62</v>
      </c>
      <c r="L71" s="5">
        <f>D72</f>
        <v>100</v>
      </c>
      <c r="M71" s="16"/>
      <c r="N71" s="21" t="s">
        <v>82</v>
      </c>
      <c r="O71" s="15"/>
      <c r="P71" s="15"/>
      <c r="Q71" s="15" t="s">
        <v>66</v>
      </c>
      <c r="R71" s="15"/>
      <c r="S71" s="16" t="s">
        <v>40</v>
      </c>
    </row>
    <row r="72" spans="3:24" x14ac:dyDescent="0.25">
      <c r="C72" s="14"/>
      <c r="D72" s="26">
        <v>100</v>
      </c>
      <c r="E72" s="83"/>
      <c r="F72" s="26" t="s">
        <v>61</v>
      </c>
      <c r="G72" s="15"/>
      <c r="H72" s="83"/>
      <c r="I72" s="83"/>
      <c r="J72" s="17"/>
      <c r="K72" s="17">
        <f>D71</f>
        <v>60</v>
      </c>
      <c r="L72" s="17"/>
      <c r="M72" s="16"/>
      <c r="N72" s="14"/>
      <c r="O72" s="15"/>
      <c r="P72" s="15"/>
      <c r="Q72" s="17">
        <f>J71*L71/K72</f>
        <v>55</v>
      </c>
      <c r="R72" s="15"/>
      <c r="S72" s="16" t="str">
        <f>IF(N71="",$Y$12,IF(AND(N71=$Y$10,Q72='Laskuja (2)'!Q72),Laskuja!$Y$13,IF(AND(N71=$Y$10,Q72&lt;&gt;'Laskuja (2)'!Q72),Laskuja!$Y$14)))</f>
        <v>O i k e i n</v>
      </c>
    </row>
    <row r="73" spans="3:24" ht="15.75" thickBot="1" x14ac:dyDescent="0.3">
      <c r="C73" s="18"/>
      <c r="D73" s="19"/>
      <c r="E73" s="19"/>
      <c r="F73" s="19"/>
      <c r="G73" s="19"/>
      <c r="H73" s="19"/>
      <c r="I73" s="19"/>
      <c r="J73" s="19"/>
      <c r="K73" s="19"/>
      <c r="L73" s="19"/>
      <c r="M73" s="20"/>
      <c r="N73" s="18"/>
      <c r="O73" s="19"/>
      <c r="P73" s="19"/>
      <c r="Q73" s="19"/>
      <c r="R73" s="19"/>
      <c r="S73" s="20"/>
    </row>
    <row r="74" spans="3:24" x14ac:dyDescent="0.25">
      <c r="N74" s="14"/>
      <c r="O74" s="15"/>
      <c r="P74" s="15"/>
      <c r="Q74" s="15"/>
      <c r="R74" s="15"/>
      <c r="S74" s="16"/>
    </row>
    <row r="75" spans="3:24" ht="15.75" thickBot="1" x14ac:dyDescent="0.3">
      <c r="N75" s="14"/>
      <c r="O75" s="15"/>
      <c r="P75" s="15"/>
      <c r="Q75" s="15"/>
      <c r="R75" s="15"/>
      <c r="S75" s="16"/>
    </row>
    <row r="76" spans="3:24" x14ac:dyDescent="0.25">
      <c r="C76" s="11" t="s">
        <v>58</v>
      </c>
      <c r="D76" s="12"/>
      <c r="E76" s="12"/>
      <c r="F76" s="12"/>
      <c r="G76" s="12"/>
      <c r="H76" s="12"/>
      <c r="I76" s="12"/>
      <c r="J76" s="12"/>
      <c r="K76" s="12"/>
      <c r="L76" s="12"/>
      <c r="M76" s="13"/>
      <c r="N76" s="11"/>
      <c r="O76" s="12"/>
      <c r="P76" s="12"/>
      <c r="Q76" s="12"/>
      <c r="R76" s="12"/>
      <c r="S76" s="13"/>
    </row>
    <row r="77" spans="3:24" x14ac:dyDescent="0.25">
      <c r="C77" s="14"/>
      <c r="D77" s="15"/>
      <c r="E77" s="15"/>
      <c r="F77" s="15"/>
      <c r="G77" s="15"/>
      <c r="H77" s="15"/>
      <c r="I77" s="15"/>
      <c r="J77" s="15"/>
      <c r="K77" s="15"/>
      <c r="L77" s="15"/>
      <c r="M77" s="16"/>
      <c r="N77" s="14"/>
      <c r="O77" s="15"/>
      <c r="P77" s="15"/>
      <c r="Q77" s="15"/>
      <c r="R77" s="15"/>
      <c r="S77" s="16"/>
    </row>
    <row r="78" spans="3:24" x14ac:dyDescent="0.25">
      <c r="C78" s="14"/>
      <c r="D78" s="15" t="s">
        <v>84</v>
      </c>
      <c r="E78" s="15"/>
      <c r="F78" s="15" t="s">
        <v>84</v>
      </c>
      <c r="G78" s="37" t="s">
        <v>213</v>
      </c>
      <c r="H78" s="15"/>
      <c r="I78" s="15"/>
      <c r="J78" s="15"/>
      <c r="K78" s="15"/>
      <c r="L78" s="15"/>
      <c r="M78" s="16"/>
      <c r="N78" s="14"/>
      <c r="O78" s="15"/>
      <c r="P78" s="15"/>
      <c r="Q78" s="15"/>
      <c r="R78" s="15"/>
      <c r="S78" s="16"/>
    </row>
    <row r="79" spans="3:24" x14ac:dyDescent="0.25">
      <c r="C79" s="14" t="s">
        <v>75</v>
      </c>
      <c r="D79" s="27">
        <v>100</v>
      </c>
      <c r="E79" s="17" t="s">
        <v>74</v>
      </c>
      <c r="F79" s="27">
        <v>8</v>
      </c>
      <c r="G79" s="37" t="str">
        <f>IF(F79="",$Y$12,IF(E79=$Y$6,CONCATENATE(D79+F79,",  ",$Z$4),$Z$5))</f>
        <v>108,  ok</v>
      </c>
      <c r="H79" s="15"/>
      <c r="I79" s="15"/>
      <c r="J79" s="15"/>
      <c r="K79" s="15"/>
      <c r="L79" s="15"/>
      <c r="M79" s="16"/>
      <c r="N79" s="14"/>
      <c r="O79" s="15"/>
      <c r="P79" s="15"/>
      <c r="Q79" s="15"/>
      <c r="R79" s="15"/>
      <c r="S79" s="16"/>
    </row>
    <row r="80" spans="3:24" x14ac:dyDescent="0.25">
      <c r="C80" s="14"/>
      <c r="D80" s="15"/>
      <c r="E80" s="15"/>
      <c r="F80" s="15"/>
      <c r="G80" s="15"/>
      <c r="H80" s="15"/>
      <c r="I80" s="15"/>
      <c r="J80" s="15"/>
      <c r="K80" s="15"/>
      <c r="L80" s="15"/>
      <c r="M80" s="16"/>
      <c r="N80" s="14" t="s">
        <v>81</v>
      </c>
      <c r="O80" s="15"/>
      <c r="P80" s="15"/>
      <c r="Q80" s="15"/>
      <c r="R80" s="15"/>
      <c r="S80" s="16"/>
    </row>
    <row r="81" spans="3:19" x14ac:dyDescent="0.25">
      <c r="C81" s="14"/>
      <c r="D81" s="15" t="s">
        <v>67</v>
      </c>
      <c r="E81" s="15"/>
      <c r="F81" s="15"/>
      <c r="G81" s="15"/>
      <c r="H81" s="15"/>
      <c r="I81" s="15"/>
      <c r="J81" s="15"/>
      <c r="K81" s="15"/>
      <c r="L81" s="15"/>
      <c r="M81" s="16"/>
      <c r="N81" s="14"/>
      <c r="O81" s="15"/>
      <c r="P81" s="15"/>
      <c r="Q81" s="15"/>
      <c r="R81" s="15"/>
      <c r="S81" s="16"/>
    </row>
    <row r="82" spans="3:19" ht="15.75" thickBot="1" x14ac:dyDescent="0.3">
      <c r="C82" s="14" t="s">
        <v>73</v>
      </c>
      <c r="D82" s="25">
        <v>108</v>
      </c>
      <c r="E82" s="83" t="s">
        <v>60</v>
      </c>
      <c r="F82" s="25">
        <v>59400</v>
      </c>
      <c r="G82" s="15"/>
      <c r="H82" s="83" t="s">
        <v>61</v>
      </c>
      <c r="I82" s="83" t="s">
        <v>60</v>
      </c>
      <c r="J82" s="5">
        <f>F82</f>
        <v>59400</v>
      </c>
      <c r="K82" s="5" t="s">
        <v>62</v>
      </c>
      <c r="L82" s="5">
        <f>D83</f>
        <v>100</v>
      </c>
      <c r="M82" s="16"/>
      <c r="N82" s="21" t="s">
        <v>82</v>
      </c>
      <c r="O82" s="15"/>
      <c r="P82" s="15"/>
      <c r="Q82" s="15" t="s">
        <v>66</v>
      </c>
      <c r="R82" s="15"/>
      <c r="S82" s="16" t="s">
        <v>40</v>
      </c>
    </row>
    <row r="83" spans="3:19" x14ac:dyDescent="0.25">
      <c r="C83" s="14"/>
      <c r="D83" s="26">
        <v>100</v>
      </c>
      <c r="E83" s="83"/>
      <c r="F83" s="26" t="s">
        <v>61</v>
      </c>
      <c r="G83" s="15"/>
      <c r="H83" s="83"/>
      <c r="I83" s="83"/>
      <c r="J83" s="17"/>
      <c r="K83" s="17">
        <f>D82</f>
        <v>108</v>
      </c>
      <c r="L83" s="17"/>
      <c r="M83" s="16"/>
      <c r="N83" s="14"/>
      <c r="O83" s="15"/>
      <c r="P83" s="15"/>
      <c r="Q83" s="17">
        <f>J82*L82/K83</f>
        <v>55000</v>
      </c>
      <c r="R83" s="15"/>
      <c r="S83" s="16" t="str">
        <f>IF(N82="",$Y$12,IF(AND(N82=$Y$10,Q83='Laskuja (2)'!Q83),Laskuja!$Y$13,IF(AND(N82=$Y$10,Q83&lt;&gt;'Laskuja (2)'!Q83),Laskuja!$Y$14)))</f>
        <v>O i k e i n</v>
      </c>
    </row>
    <row r="84" spans="3:19" ht="15.75" thickBot="1" x14ac:dyDescent="0.3">
      <c r="C84" s="18"/>
      <c r="D84" s="19"/>
      <c r="E84" s="19"/>
      <c r="F84" s="19"/>
      <c r="G84" s="19"/>
      <c r="H84" s="19"/>
      <c r="I84" s="19"/>
      <c r="J84" s="19"/>
      <c r="K84" s="19"/>
      <c r="L84" s="19"/>
      <c r="M84" s="20"/>
      <c r="N84" s="18"/>
      <c r="O84" s="19"/>
      <c r="P84" s="19"/>
      <c r="Q84" s="19"/>
      <c r="R84" s="19"/>
      <c r="S84" s="20"/>
    </row>
    <row r="85" spans="3:19" x14ac:dyDescent="0.25">
      <c r="N85" s="14"/>
      <c r="O85" s="15"/>
      <c r="P85" s="15"/>
      <c r="Q85" s="15"/>
      <c r="R85" s="15"/>
      <c r="S85" s="16"/>
    </row>
    <row r="86" spans="3:19" ht="15.75" thickBot="1" x14ac:dyDescent="0.3">
      <c r="N86" s="14"/>
      <c r="O86" s="15"/>
      <c r="P86" s="15"/>
      <c r="Q86" s="15"/>
      <c r="R86" s="15"/>
      <c r="S86" s="16"/>
    </row>
    <row r="87" spans="3:19" x14ac:dyDescent="0.25">
      <c r="C87" s="74" t="s">
        <v>59</v>
      </c>
      <c r="D87" s="75"/>
      <c r="E87" s="75"/>
      <c r="F87" s="75"/>
      <c r="G87" s="75"/>
      <c r="H87" s="75"/>
      <c r="I87" s="75"/>
      <c r="J87" s="75"/>
      <c r="K87" s="75"/>
      <c r="L87" s="75"/>
      <c r="M87" s="13"/>
      <c r="N87" s="11"/>
      <c r="O87" s="12"/>
      <c r="P87" s="12"/>
      <c r="Q87" s="12"/>
      <c r="R87" s="12"/>
      <c r="S87" s="13"/>
    </row>
    <row r="88" spans="3:19" x14ac:dyDescent="0.25">
      <c r="C88" s="76"/>
      <c r="D88" s="77"/>
      <c r="E88" s="77"/>
      <c r="F88" s="77"/>
      <c r="G88" s="77"/>
      <c r="H88" s="77"/>
      <c r="I88" s="77"/>
      <c r="J88" s="77"/>
      <c r="K88" s="77"/>
      <c r="L88" s="77"/>
      <c r="M88" s="16"/>
      <c r="N88" s="14"/>
      <c r="O88" s="15"/>
      <c r="P88" s="15"/>
      <c r="Q88" s="15"/>
      <c r="R88" s="15"/>
      <c r="S88" s="16"/>
    </row>
    <row r="89" spans="3:19" x14ac:dyDescent="0.25">
      <c r="C89" s="14"/>
      <c r="D89" s="15"/>
      <c r="E89" s="15"/>
      <c r="F89" s="15"/>
      <c r="G89" s="15"/>
      <c r="H89" s="15"/>
      <c r="I89" s="15"/>
      <c r="J89" s="15"/>
      <c r="K89" s="15"/>
      <c r="L89" s="15"/>
      <c r="M89" s="16"/>
      <c r="N89" s="14"/>
      <c r="O89" s="15"/>
      <c r="P89" s="15"/>
      <c r="Q89" s="15"/>
      <c r="R89" s="15"/>
      <c r="S89" s="16"/>
    </row>
    <row r="90" spans="3:19" x14ac:dyDescent="0.25">
      <c r="C90" s="14"/>
      <c r="D90" s="15" t="s">
        <v>76</v>
      </c>
      <c r="E90" s="15"/>
      <c r="F90" s="15"/>
      <c r="G90" s="15" t="s">
        <v>78</v>
      </c>
      <c r="H90" s="15"/>
      <c r="I90" s="15"/>
      <c r="J90" s="15"/>
      <c r="K90" s="15"/>
      <c r="L90" s="15"/>
      <c r="M90" s="16"/>
      <c r="N90" s="14"/>
      <c r="O90" s="15"/>
      <c r="P90" s="15"/>
      <c r="Q90" s="15"/>
      <c r="R90" s="15"/>
      <c r="S90" s="16"/>
    </row>
    <row r="91" spans="3:19" x14ac:dyDescent="0.25">
      <c r="C91" s="14"/>
      <c r="D91" s="15"/>
      <c r="E91" s="15"/>
      <c r="F91" s="15"/>
      <c r="G91" s="15" t="s">
        <v>77</v>
      </c>
      <c r="H91" s="15"/>
      <c r="I91" s="15"/>
      <c r="J91" s="15"/>
      <c r="K91" s="15"/>
      <c r="L91" s="15"/>
      <c r="M91" s="16"/>
      <c r="N91" s="14"/>
      <c r="O91" s="15"/>
      <c r="P91" s="15"/>
      <c r="Q91" s="15"/>
      <c r="R91" s="15"/>
      <c r="S91" s="16"/>
    </row>
    <row r="92" spans="3:19" x14ac:dyDescent="0.25">
      <c r="C92" s="14" t="s">
        <v>75</v>
      </c>
      <c r="D92" s="15" t="s">
        <v>84</v>
      </c>
      <c r="E92" s="15"/>
      <c r="F92" s="15" t="s">
        <v>84</v>
      </c>
      <c r="G92" s="37" t="s">
        <v>213</v>
      </c>
      <c r="H92" s="15"/>
      <c r="I92" s="15"/>
      <c r="J92" s="15"/>
      <c r="K92" s="15"/>
      <c r="L92" s="15"/>
      <c r="M92" s="16"/>
      <c r="N92" s="14"/>
      <c r="O92" s="15"/>
      <c r="P92" s="15"/>
      <c r="Q92" s="15"/>
      <c r="R92" s="15"/>
      <c r="S92" s="16"/>
    </row>
    <row r="93" spans="3:19" x14ac:dyDescent="0.25">
      <c r="C93" s="14" t="s">
        <v>79</v>
      </c>
      <c r="D93" s="26">
        <v>24</v>
      </c>
      <c r="E93" s="17" t="s">
        <v>71</v>
      </c>
      <c r="F93" s="26">
        <v>18</v>
      </c>
      <c r="G93" s="37" t="str">
        <f>IF(F93="",$Y$12,IF(E93=$Y$5,CONCATENATE(D93-F93,",  ",$Z$4),$Z$5))</f>
        <v>6,  ok</v>
      </c>
      <c r="H93" s="15"/>
      <c r="I93" s="15"/>
      <c r="J93" s="15"/>
      <c r="K93" s="15"/>
      <c r="L93" s="15"/>
      <c r="M93" s="16"/>
      <c r="N93" s="14"/>
      <c r="O93" s="15"/>
      <c r="P93" s="15"/>
      <c r="Q93" s="15"/>
      <c r="R93" s="15"/>
      <c r="S93" s="16"/>
    </row>
    <row r="94" spans="3:19" x14ac:dyDescent="0.25">
      <c r="C94" s="14"/>
      <c r="D94" s="15"/>
      <c r="E94" s="15"/>
      <c r="F94" s="15"/>
      <c r="G94" s="15"/>
      <c r="H94" s="15"/>
      <c r="I94" s="15"/>
      <c r="J94" s="15"/>
      <c r="K94" s="15"/>
      <c r="L94" s="15"/>
      <c r="M94" s="16"/>
      <c r="N94" s="14" t="s">
        <v>81</v>
      </c>
      <c r="O94" s="15"/>
      <c r="P94" s="15"/>
      <c r="Q94" s="15"/>
      <c r="R94" s="15"/>
      <c r="S94" s="16"/>
    </row>
    <row r="95" spans="3:19" x14ac:dyDescent="0.25">
      <c r="C95" s="14"/>
      <c r="D95" s="15" t="s">
        <v>67</v>
      </c>
      <c r="E95" s="15"/>
      <c r="F95" s="15"/>
      <c r="G95" s="15"/>
      <c r="H95" s="15"/>
      <c r="I95" s="15"/>
      <c r="J95" s="15"/>
      <c r="K95" s="15"/>
      <c r="L95" s="15"/>
      <c r="M95" s="16"/>
      <c r="N95" s="14"/>
      <c r="O95" s="15"/>
      <c r="P95" s="15"/>
      <c r="Q95" s="15"/>
      <c r="R95" s="15"/>
      <c r="S95" s="16"/>
    </row>
    <row r="96" spans="3:19" ht="15.75" thickBot="1" x14ac:dyDescent="0.3">
      <c r="C96" s="14" t="s">
        <v>92</v>
      </c>
      <c r="D96" s="25" t="s">
        <v>61</v>
      </c>
      <c r="E96" s="83" t="s">
        <v>60</v>
      </c>
      <c r="F96" s="25">
        <v>6</v>
      </c>
      <c r="G96" s="15"/>
      <c r="H96" s="83" t="s">
        <v>61</v>
      </c>
      <c r="I96" s="83" t="s">
        <v>60</v>
      </c>
      <c r="J96" s="5">
        <f>F96</f>
        <v>6</v>
      </c>
      <c r="K96" s="5" t="s">
        <v>62</v>
      </c>
      <c r="L96" s="5">
        <f>D97</f>
        <v>100</v>
      </c>
      <c r="M96" s="16"/>
      <c r="N96" s="21" t="s">
        <v>82</v>
      </c>
      <c r="O96" s="15"/>
      <c r="P96" s="15"/>
      <c r="Q96" s="15" t="s">
        <v>66</v>
      </c>
      <c r="R96" s="15"/>
      <c r="S96" s="16" t="s">
        <v>40</v>
      </c>
    </row>
    <row r="97" spans="3:19" x14ac:dyDescent="0.25">
      <c r="C97" s="14"/>
      <c r="D97" s="26">
        <v>100</v>
      </c>
      <c r="E97" s="83"/>
      <c r="F97" s="26">
        <v>24</v>
      </c>
      <c r="G97" s="15"/>
      <c r="H97" s="83"/>
      <c r="I97" s="83"/>
      <c r="J97" s="17"/>
      <c r="K97" s="17">
        <f>F97</f>
        <v>24</v>
      </c>
      <c r="L97" s="17"/>
      <c r="M97" s="16"/>
      <c r="N97" s="14"/>
      <c r="O97" s="15"/>
      <c r="P97" s="15"/>
      <c r="Q97" s="17">
        <f>J96*L96/K97</f>
        <v>25</v>
      </c>
      <c r="R97" s="15"/>
      <c r="S97" s="16" t="str">
        <f>IF(N96="",$Y$12,IF(AND(N96=$Y$10,Q97='Laskuja (2)'!Q97),Laskuja!$Y$13,IF(AND(N96=$Y$10,Q97&lt;&gt;'Laskuja (2)'!Q97),Laskuja!$Y$14)))</f>
        <v>O i k e i n</v>
      </c>
    </row>
    <row r="98" spans="3:19" ht="15.75" thickBot="1" x14ac:dyDescent="0.3">
      <c r="C98" s="18"/>
      <c r="D98" s="19"/>
      <c r="E98" s="19"/>
      <c r="F98" s="19"/>
      <c r="G98" s="19"/>
      <c r="H98" s="19"/>
      <c r="I98" s="19"/>
      <c r="J98" s="19"/>
      <c r="K98" s="19"/>
      <c r="L98" s="19"/>
      <c r="M98" s="20"/>
      <c r="N98" s="18"/>
      <c r="O98" s="19"/>
      <c r="P98" s="19"/>
      <c r="Q98" s="19"/>
      <c r="R98" s="19"/>
      <c r="S98" s="20"/>
    </row>
    <row r="101" spans="3:19" x14ac:dyDescent="0.25">
      <c r="C101" s="8" t="s">
        <v>72</v>
      </c>
    </row>
    <row r="102" spans="3:19" x14ac:dyDescent="0.25">
      <c r="C102" s="8"/>
    </row>
    <row r="103" spans="3:19" x14ac:dyDescent="0.25">
      <c r="D103" t="s">
        <v>88</v>
      </c>
    </row>
    <row r="105" spans="3:19" x14ac:dyDescent="0.25">
      <c r="C105" t="s">
        <v>18</v>
      </c>
    </row>
    <row r="107" spans="3:19" x14ac:dyDescent="0.25">
      <c r="E107" t="s">
        <v>47</v>
      </c>
      <c r="H107" t="s">
        <v>40</v>
      </c>
    </row>
    <row r="108" spans="3:19" x14ac:dyDescent="0.25">
      <c r="C108" t="s">
        <v>1</v>
      </c>
      <c r="D108" t="s">
        <v>2</v>
      </c>
      <c r="E108" s="26">
        <v>1</v>
      </c>
      <c r="H108" t="str">
        <f>IF(E108=$Y$11,$Y$12,IF(E108='Taul1 (2)'!D24,$Y$13,$Y$14))</f>
        <v>O i k e i n</v>
      </c>
    </row>
    <row r="109" spans="3:19" x14ac:dyDescent="0.25">
      <c r="C109" t="s">
        <v>5</v>
      </c>
      <c r="D109" t="s">
        <v>6</v>
      </c>
      <c r="E109" s="26">
        <v>2.4</v>
      </c>
      <c r="H109" t="str">
        <f>IF(E109=$Y$11,$Y$12,IF(E109='Taul1 (2)'!D25,$Y$13,$Y$14))</f>
        <v>O i k e i n</v>
      </c>
    </row>
    <row r="110" spans="3:19" x14ac:dyDescent="0.25">
      <c r="C110" t="s">
        <v>3</v>
      </c>
      <c r="D110" t="s">
        <v>4</v>
      </c>
      <c r="E110" s="26">
        <v>0.5</v>
      </c>
      <c r="H110" t="str">
        <f>IF(E110=$Y$11,$Y$12,IF(E110='Taul1 (2)'!D26,$Y$13,$Y$14))</f>
        <v>O i k e i n</v>
      </c>
    </row>
    <row r="111" spans="3:19" x14ac:dyDescent="0.25">
      <c r="C111" t="s">
        <v>7</v>
      </c>
      <c r="D111" t="s">
        <v>8</v>
      </c>
      <c r="E111" s="26">
        <v>1.4999999999999999E-2</v>
      </c>
      <c r="H111" t="str">
        <f>IF(E111=$Y$11,$Y$12,IF(E111='Taul1 (2)'!D27,$Y$13,$Y$14))</f>
        <v>O i k e i n</v>
      </c>
    </row>
    <row r="116" spans="3:13" x14ac:dyDescent="0.25">
      <c r="C116" t="s">
        <v>19</v>
      </c>
    </row>
    <row r="117" spans="3:13" x14ac:dyDescent="0.25">
      <c r="E117" t="s">
        <v>48</v>
      </c>
      <c r="H117" t="s">
        <v>40</v>
      </c>
    </row>
    <row r="118" spans="3:13" x14ac:dyDescent="0.25">
      <c r="E118" s="26">
        <v>85</v>
      </c>
      <c r="H118" t="str">
        <f>IF(E118=$Y$11,$Y$12,IF(E118='Taul1 (2)'!D34,$Y$13,$Y$14))</f>
        <v>O i k e i n</v>
      </c>
    </row>
    <row r="121" spans="3:13" x14ac:dyDescent="0.25">
      <c r="C121" t="s">
        <v>20</v>
      </c>
    </row>
    <row r="122" spans="3:13" x14ac:dyDescent="0.25">
      <c r="E122" t="s">
        <v>48</v>
      </c>
      <c r="H122" t="s">
        <v>40</v>
      </c>
    </row>
    <row r="123" spans="3:13" x14ac:dyDescent="0.25">
      <c r="E123" s="26">
        <v>64</v>
      </c>
      <c r="H123" t="str">
        <f>IF(E123=$Y$11,$Y$12,IF(E123='Taul1 (2)'!D39,$Y$13,$Y$14))</f>
        <v>O i k e i n</v>
      </c>
    </row>
    <row r="128" spans="3:13" x14ac:dyDescent="0.25">
      <c r="C128" t="s">
        <v>21</v>
      </c>
      <c r="M128" t="s">
        <v>9</v>
      </c>
    </row>
    <row r="129" spans="3:16" x14ac:dyDescent="0.25">
      <c r="E129" t="s">
        <v>48</v>
      </c>
      <c r="H129" t="s">
        <v>40</v>
      </c>
      <c r="M129" t="s">
        <v>48</v>
      </c>
      <c r="P129" t="s">
        <v>40</v>
      </c>
    </row>
    <row r="130" spans="3:16" x14ac:dyDescent="0.25">
      <c r="E130" s="26" t="s">
        <v>49</v>
      </c>
      <c r="H130" t="str">
        <f>IF(E130=$Y$11,$Y$12,IF(E130='Taul1 (2)'!D46,$Y$13,$Y$14))</f>
        <v>O i k e i n</v>
      </c>
      <c r="M130" s="1">
        <v>25</v>
      </c>
      <c r="P130" t="str">
        <f>IF(M130=$Y$11,$Y$12,IF(M130='Taul1 (2)'!L46,$Y$13,$Y$14))</f>
        <v>O i k e i n</v>
      </c>
    </row>
    <row r="134" spans="3:16" x14ac:dyDescent="0.25">
      <c r="C134" t="s">
        <v>22</v>
      </c>
    </row>
    <row r="136" spans="3:16" x14ac:dyDescent="0.25">
      <c r="C136" t="s">
        <v>1</v>
      </c>
      <c r="D136" t="s">
        <v>10</v>
      </c>
      <c r="M136" t="s">
        <v>5</v>
      </c>
      <c r="N136" t="s">
        <v>11</v>
      </c>
    </row>
    <row r="137" spans="3:16" x14ac:dyDescent="0.25">
      <c r="E137" t="s">
        <v>48</v>
      </c>
      <c r="H137" t="s">
        <v>40</v>
      </c>
      <c r="M137" t="s">
        <v>50</v>
      </c>
      <c r="P137" t="s">
        <v>40</v>
      </c>
    </row>
    <row r="138" spans="3:16" x14ac:dyDescent="0.25">
      <c r="E138" s="26">
        <v>25</v>
      </c>
      <c r="H138" t="str">
        <f>IF(E138=$Y$11,$Y$12,IF(E138='Taul1 (2)'!D54,$Y$13,$Y$14))</f>
        <v>O i k e i n</v>
      </c>
      <c r="M138" s="1">
        <v>16.2</v>
      </c>
      <c r="P138" t="str">
        <f>IF(M138=$Y$11,$Y$12,IF(M138='Taul1 (2)'!L54,$Y$13,$Y$14))</f>
        <v>O i k e i n</v>
      </c>
    </row>
    <row r="142" spans="3:16" ht="15.75" thickBot="1" x14ac:dyDescent="0.3"/>
    <row r="143" spans="3:16" x14ac:dyDescent="0.25">
      <c r="C143" s="11" t="s">
        <v>23</v>
      </c>
      <c r="D143" s="12" t="s">
        <v>89</v>
      </c>
      <c r="E143" s="12"/>
      <c r="F143" s="12"/>
      <c r="G143" s="12"/>
      <c r="H143" s="12"/>
      <c r="I143" s="12"/>
      <c r="J143" s="12"/>
      <c r="K143" s="12"/>
      <c r="L143" s="12"/>
      <c r="M143" s="13"/>
    </row>
    <row r="144" spans="3:16" ht="15.75" thickBot="1" x14ac:dyDescent="0.3">
      <c r="C144" s="14"/>
      <c r="D144" s="15"/>
      <c r="E144" s="15"/>
      <c r="F144" s="15"/>
      <c r="G144" s="15"/>
      <c r="H144" s="15"/>
      <c r="I144" s="15"/>
      <c r="J144" s="15"/>
      <c r="K144" s="15"/>
      <c r="L144" s="15"/>
      <c r="M144" s="16"/>
    </row>
    <row r="145" spans="3:19" x14ac:dyDescent="0.25">
      <c r="C145" s="14"/>
      <c r="D145" s="15"/>
      <c r="E145" s="15"/>
      <c r="F145" s="15"/>
      <c r="G145" s="15"/>
      <c r="H145" s="15"/>
      <c r="I145" s="15"/>
      <c r="J145" s="15"/>
      <c r="K145" s="15"/>
      <c r="L145" s="15"/>
      <c r="M145" s="16"/>
      <c r="N145" s="12" t="s">
        <v>81</v>
      </c>
      <c r="O145" s="12"/>
      <c r="P145" s="12"/>
      <c r="Q145" s="12"/>
      <c r="R145" s="12"/>
      <c r="S145" s="13"/>
    </row>
    <row r="146" spans="3:19" x14ac:dyDescent="0.25">
      <c r="C146" s="14" t="s">
        <v>70</v>
      </c>
      <c r="D146" s="15" t="s">
        <v>67</v>
      </c>
      <c r="E146" s="15"/>
      <c r="F146" s="15"/>
      <c r="G146" s="15"/>
      <c r="H146" s="15"/>
      <c r="I146" s="15"/>
      <c r="J146" s="15"/>
      <c r="K146" s="15"/>
      <c r="L146" s="15"/>
      <c r="M146" s="16"/>
      <c r="N146" s="17" t="s">
        <v>242</v>
      </c>
      <c r="O146" s="15"/>
      <c r="P146" s="15"/>
      <c r="Q146" s="15"/>
      <c r="R146" s="15"/>
      <c r="S146" s="16"/>
    </row>
    <row r="147" spans="3:19" ht="15.75" thickBot="1" x14ac:dyDescent="0.3">
      <c r="C147" s="14"/>
      <c r="D147" s="25">
        <v>23</v>
      </c>
      <c r="E147" s="83" t="s">
        <v>60</v>
      </c>
      <c r="F147" s="25" t="s">
        <v>61</v>
      </c>
      <c r="G147" s="15"/>
      <c r="H147" s="83" t="s">
        <v>61</v>
      </c>
      <c r="I147" s="83" t="s">
        <v>60</v>
      </c>
      <c r="J147" s="5">
        <f>F148</f>
        <v>1980</v>
      </c>
      <c r="K147" s="5" t="s">
        <v>62</v>
      </c>
      <c r="L147" s="5">
        <f>D147</f>
        <v>23</v>
      </c>
      <c r="M147" s="16"/>
      <c r="N147" s="17" t="s">
        <v>242</v>
      </c>
      <c r="O147" s="15"/>
      <c r="P147" s="15"/>
      <c r="Q147" s="15" t="s">
        <v>66</v>
      </c>
      <c r="R147" s="15"/>
      <c r="S147" s="16"/>
    </row>
    <row r="148" spans="3:19" x14ac:dyDescent="0.25">
      <c r="C148" s="14"/>
      <c r="D148" s="26">
        <v>100</v>
      </c>
      <c r="E148" s="83"/>
      <c r="F148" s="26">
        <v>1980</v>
      </c>
      <c r="G148" s="15"/>
      <c r="H148" s="83"/>
      <c r="I148" s="83"/>
      <c r="J148" s="17"/>
      <c r="K148" s="17">
        <f>D148</f>
        <v>100</v>
      </c>
      <c r="L148" s="17"/>
      <c r="M148" s="16"/>
      <c r="N148" s="17" t="s">
        <v>242</v>
      </c>
      <c r="O148" s="15"/>
      <c r="P148" s="15"/>
      <c r="Q148" s="17">
        <f>J147*L147/K148</f>
        <v>455.4</v>
      </c>
      <c r="R148" s="15"/>
      <c r="S148" s="16"/>
    </row>
    <row r="149" spans="3:19" x14ac:dyDescent="0.25">
      <c r="C149" s="14"/>
      <c r="D149" s="15"/>
      <c r="E149" s="15"/>
      <c r="F149" s="15"/>
      <c r="G149" s="15"/>
      <c r="H149" s="15"/>
      <c r="I149" s="15"/>
      <c r="J149" s="15"/>
      <c r="K149" s="15"/>
      <c r="L149" s="15"/>
      <c r="M149" s="16"/>
      <c r="N149" s="15"/>
      <c r="O149" s="15"/>
      <c r="P149" s="15"/>
      <c r="Q149" s="15"/>
      <c r="R149" s="15"/>
      <c r="S149" s="16"/>
    </row>
    <row r="150" spans="3:19" x14ac:dyDescent="0.25">
      <c r="C150" s="14"/>
      <c r="D150" s="15" t="s">
        <v>84</v>
      </c>
      <c r="E150" s="15"/>
      <c r="F150" s="15" t="s">
        <v>84</v>
      </c>
      <c r="G150" s="15"/>
      <c r="H150" s="15"/>
      <c r="I150" s="15"/>
      <c r="J150" s="15"/>
      <c r="K150" s="15"/>
      <c r="L150" s="15"/>
      <c r="M150" s="16"/>
      <c r="N150" s="60" t="s">
        <v>82</v>
      </c>
      <c r="O150" s="15"/>
      <c r="P150" s="15"/>
      <c r="Q150" s="15" t="s">
        <v>85</v>
      </c>
      <c r="R150" s="15"/>
      <c r="S150" s="16" t="s">
        <v>40</v>
      </c>
    </row>
    <row r="151" spans="3:19" ht="15.75" thickBot="1" x14ac:dyDescent="0.3">
      <c r="C151" s="14" t="s">
        <v>92</v>
      </c>
      <c r="D151" s="27">
        <v>1980</v>
      </c>
      <c r="E151" s="17" t="s">
        <v>71</v>
      </c>
      <c r="F151" s="27">
        <v>455.4</v>
      </c>
      <c r="G151" s="37">
        <f>IF(F151="",$Y$12,IF(E151=$Y$5,D151-F151,$Z$5))</f>
        <v>1524.6</v>
      </c>
      <c r="H151" s="15"/>
      <c r="I151" s="15"/>
      <c r="J151" s="15"/>
      <c r="K151" s="15"/>
      <c r="L151" s="15"/>
      <c r="M151" s="16"/>
      <c r="N151" s="19"/>
      <c r="O151" s="19"/>
      <c r="P151" s="19"/>
      <c r="Q151" s="19">
        <f>G151</f>
        <v>1524.6</v>
      </c>
      <c r="R151" s="19"/>
      <c r="S151" s="20" t="str">
        <f>IF(N150="",$Y$12,IF(AND(N150=$Y$10,Q151='Laskuja (2)'!Q151),Laskuja!$Y$13,IF(AND(N150=$Y$10,Q151&lt;&gt;'Laskuja (2)'!Q151),Laskuja!$Y$14)))</f>
        <v>O i k e i n</v>
      </c>
    </row>
    <row r="152" spans="3:19" ht="15.75" thickBot="1" x14ac:dyDescent="0.3">
      <c r="C152" s="18"/>
      <c r="D152" s="19"/>
      <c r="E152" s="19"/>
      <c r="F152" s="19"/>
      <c r="G152" s="19"/>
      <c r="H152" s="19"/>
      <c r="I152" s="19"/>
      <c r="J152" s="19"/>
      <c r="K152" s="19"/>
      <c r="L152" s="19"/>
      <c r="M152" s="20"/>
    </row>
    <row r="153" spans="3:19" ht="15.75" thickBot="1" x14ac:dyDescent="0.3"/>
    <row r="154" spans="3:19" x14ac:dyDescent="0.25">
      <c r="C154" s="11" t="s">
        <v>91</v>
      </c>
      <c r="D154" s="12" t="s">
        <v>90</v>
      </c>
      <c r="E154" s="12"/>
      <c r="F154" s="12"/>
      <c r="G154" s="12"/>
      <c r="H154" s="12"/>
      <c r="I154" s="12"/>
      <c r="J154" s="12"/>
      <c r="K154" s="12"/>
      <c r="L154" s="12"/>
      <c r="M154" s="13"/>
    </row>
    <row r="155" spans="3:19" x14ac:dyDescent="0.25">
      <c r="C155" s="14"/>
      <c r="D155" s="15">
        <v>1980</v>
      </c>
      <c r="E155" s="15">
        <v>23</v>
      </c>
      <c r="F155" s="15"/>
      <c r="G155" s="15"/>
      <c r="H155" s="15"/>
      <c r="I155" s="15"/>
      <c r="J155" s="15"/>
      <c r="K155" s="15"/>
      <c r="L155" s="15"/>
      <c r="M155" s="16"/>
    </row>
    <row r="156" spans="3:19" x14ac:dyDescent="0.25">
      <c r="C156" s="14"/>
      <c r="D156" s="15" t="s">
        <v>84</v>
      </c>
      <c r="E156" s="15"/>
      <c r="F156" s="15" t="s">
        <v>84</v>
      </c>
      <c r="G156" s="37" t="s">
        <v>213</v>
      </c>
      <c r="H156" s="15"/>
      <c r="I156" s="15"/>
      <c r="J156" s="15"/>
      <c r="K156" s="15"/>
      <c r="L156" s="15"/>
      <c r="M156" s="16"/>
    </row>
    <row r="157" spans="3:19" x14ac:dyDescent="0.25">
      <c r="C157" s="14" t="s">
        <v>75</v>
      </c>
      <c r="D157" s="27">
        <v>23</v>
      </c>
      <c r="E157" s="17" t="s">
        <v>197</v>
      </c>
      <c r="F157" s="27">
        <v>2</v>
      </c>
      <c r="G157" s="23">
        <f>D157-F157</f>
        <v>21</v>
      </c>
      <c r="H157" s="15"/>
      <c r="I157" s="15"/>
      <c r="J157" s="15"/>
      <c r="K157" s="15"/>
      <c r="L157" s="15"/>
      <c r="M157" s="16"/>
    </row>
    <row r="158" spans="3:19" x14ac:dyDescent="0.25">
      <c r="C158" s="14"/>
      <c r="D158" s="15"/>
      <c r="E158" s="15"/>
      <c r="F158" s="15"/>
      <c r="G158" s="15"/>
      <c r="H158" s="15"/>
      <c r="I158" s="15"/>
      <c r="J158" s="15"/>
      <c r="K158" s="15"/>
      <c r="L158" s="15"/>
      <c r="M158" s="16"/>
    </row>
    <row r="159" spans="3:19" x14ac:dyDescent="0.25">
      <c r="C159" s="14"/>
      <c r="D159" s="15" t="s">
        <v>84</v>
      </c>
      <c r="E159" s="15"/>
      <c r="F159" s="15" t="s">
        <v>84</v>
      </c>
      <c r="G159" s="15" t="s">
        <v>168</v>
      </c>
      <c r="H159" s="15"/>
      <c r="I159" s="15"/>
      <c r="J159" s="15"/>
      <c r="K159" s="15"/>
      <c r="L159" s="15"/>
      <c r="M159" s="16"/>
    </row>
    <row r="160" spans="3:19" x14ac:dyDescent="0.25">
      <c r="C160" s="14" t="s">
        <v>92</v>
      </c>
      <c r="D160" s="26">
        <v>1980</v>
      </c>
      <c r="E160" s="17" t="s">
        <v>197</v>
      </c>
      <c r="F160" s="27">
        <v>0.21</v>
      </c>
      <c r="G160" s="15">
        <f>D155*F160</f>
        <v>415.8</v>
      </c>
      <c r="H160" s="15"/>
      <c r="I160" s="15"/>
      <c r="J160" s="15"/>
      <c r="K160" s="15"/>
      <c r="L160" s="15"/>
      <c r="M160" s="16"/>
    </row>
    <row r="161" spans="3:19" x14ac:dyDescent="0.25">
      <c r="C161" s="14"/>
      <c r="D161" s="15"/>
      <c r="E161" s="17"/>
      <c r="F161" s="15"/>
      <c r="G161" s="15"/>
      <c r="H161" s="15"/>
      <c r="I161" s="15"/>
      <c r="J161" s="15"/>
      <c r="K161" s="15"/>
      <c r="L161" s="15"/>
      <c r="M161" s="16"/>
    </row>
    <row r="162" spans="3:19" x14ac:dyDescent="0.25">
      <c r="C162" s="14"/>
      <c r="D162" s="15" t="s">
        <v>84</v>
      </c>
      <c r="E162" s="15"/>
      <c r="F162" s="15" t="s">
        <v>84</v>
      </c>
      <c r="G162" s="15" t="s">
        <v>168</v>
      </c>
      <c r="H162" s="15"/>
      <c r="I162" s="15"/>
      <c r="J162" s="15"/>
      <c r="K162" s="15"/>
      <c r="L162" s="15"/>
      <c r="M162" s="16"/>
    </row>
    <row r="163" spans="3:19" ht="15.75" thickBot="1" x14ac:dyDescent="0.3">
      <c r="C163" s="18" t="s">
        <v>215</v>
      </c>
      <c r="D163" s="61">
        <v>455.4</v>
      </c>
      <c r="E163" s="4" t="s">
        <v>197</v>
      </c>
      <c r="F163" s="61">
        <v>415.8</v>
      </c>
      <c r="G163" s="62">
        <f>D163-F163</f>
        <v>39.599999999999966</v>
      </c>
      <c r="H163" s="19"/>
      <c r="I163" s="19"/>
      <c r="J163" s="19"/>
      <c r="K163" s="19"/>
      <c r="L163" s="19"/>
      <c r="M163" s="20"/>
    </row>
    <row r="164" spans="3:19" x14ac:dyDescent="0.25">
      <c r="C164" s="15"/>
      <c r="D164" s="15"/>
      <c r="E164" s="15"/>
      <c r="F164" s="15"/>
      <c r="G164" s="23"/>
    </row>
    <row r="165" spans="3:19" ht="15.75" thickBot="1" x14ac:dyDescent="0.3"/>
    <row r="166" spans="3:19" ht="15.75" thickBot="1" x14ac:dyDescent="0.3">
      <c r="C166" s="11" t="s">
        <v>24</v>
      </c>
      <c r="D166" s="12"/>
      <c r="E166" s="12"/>
      <c r="F166" s="12"/>
      <c r="G166" s="12"/>
      <c r="H166" s="12"/>
      <c r="I166" s="12"/>
      <c r="J166" s="12"/>
      <c r="K166" s="12"/>
      <c r="L166" s="12"/>
      <c r="M166" s="13"/>
    </row>
    <row r="167" spans="3:19" x14ac:dyDescent="0.25">
      <c r="C167" s="14"/>
      <c r="D167" s="15"/>
      <c r="E167" s="15"/>
      <c r="F167" s="15"/>
      <c r="G167" s="15"/>
      <c r="H167" s="15"/>
      <c r="I167" s="15"/>
      <c r="J167" s="15"/>
      <c r="K167" s="15"/>
      <c r="L167" s="15"/>
      <c r="M167" s="16"/>
      <c r="N167" s="12" t="s">
        <v>81</v>
      </c>
      <c r="O167" s="12"/>
      <c r="P167" s="12"/>
      <c r="Q167" s="12"/>
      <c r="R167" s="12"/>
      <c r="S167" s="13"/>
    </row>
    <row r="168" spans="3:19" x14ac:dyDescent="0.25">
      <c r="C168" s="14"/>
      <c r="D168" s="15" t="s">
        <v>67</v>
      </c>
      <c r="E168" s="15"/>
      <c r="F168" s="15"/>
      <c r="G168" s="15"/>
      <c r="H168" s="15"/>
      <c r="I168" s="15"/>
      <c r="J168" s="15"/>
      <c r="K168" s="15"/>
      <c r="L168" s="15"/>
      <c r="M168" s="16"/>
      <c r="N168" s="15"/>
      <c r="O168" s="15"/>
      <c r="P168" s="15"/>
      <c r="Q168" s="15"/>
      <c r="R168" s="15"/>
      <c r="S168" s="16"/>
    </row>
    <row r="169" spans="3:19" ht="15.75" thickBot="1" x14ac:dyDescent="0.3">
      <c r="C169" s="14"/>
      <c r="D169" s="25">
        <v>120</v>
      </c>
      <c r="E169" s="83" t="s">
        <v>60</v>
      </c>
      <c r="F169" s="25" t="s">
        <v>61</v>
      </c>
      <c r="G169" s="15"/>
      <c r="H169" s="83" t="s">
        <v>61</v>
      </c>
      <c r="I169" s="83" t="s">
        <v>60</v>
      </c>
      <c r="J169" s="5">
        <f>F170</f>
        <v>370</v>
      </c>
      <c r="K169" s="5" t="s">
        <v>62</v>
      </c>
      <c r="L169" s="5">
        <f>D169</f>
        <v>120</v>
      </c>
      <c r="M169" s="16"/>
      <c r="N169" s="60" t="s">
        <v>82</v>
      </c>
      <c r="O169" s="15"/>
      <c r="P169" s="15"/>
      <c r="Q169" s="15" t="s">
        <v>66</v>
      </c>
      <c r="R169" s="15"/>
      <c r="S169" s="16" t="s">
        <v>40</v>
      </c>
    </row>
    <row r="170" spans="3:19" ht="15.75" thickBot="1" x14ac:dyDescent="0.3">
      <c r="C170" s="18"/>
      <c r="D170" s="25">
        <v>100</v>
      </c>
      <c r="E170" s="84"/>
      <c r="F170" s="25">
        <v>370</v>
      </c>
      <c r="G170" s="19"/>
      <c r="H170" s="84"/>
      <c r="I170" s="84"/>
      <c r="J170" s="4"/>
      <c r="K170" s="4">
        <f>D170</f>
        <v>100</v>
      </c>
      <c r="L170" s="4"/>
      <c r="M170" s="20"/>
      <c r="N170" s="19"/>
      <c r="O170" s="19"/>
      <c r="P170" s="19"/>
      <c r="Q170" s="4">
        <f>J169*L169/K170</f>
        <v>444</v>
      </c>
      <c r="R170" s="19"/>
      <c r="S170" s="20" t="str">
        <f>IF(N169="",$Y$12,IF(AND(N169=$Y$10,Q170='Laskuja (2)'!Q170),Laskuja!$Y$13,IF(AND(N169=$Y$10,Q170&lt;&gt;'Laskuja (2)'!Q170),Laskuja!$Y$14)))</f>
        <v>O i k e i n</v>
      </c>
    </row>
    <row r="172" spans="3:19" ht="15.75" thickBot="1" x14ac:dyDescent="0.3"/>
    <row r="173" spans="3:19" x14ac:dyDescent="0.25">
      <c r="C173" s="11" t="s">
        <v>25</v>
      </c>
      <c r="D173" s="12"/>
      <c r="E173" s="12"/>
      <c r="F173" s="12"/>
      <c r="G173" s="12"/>
      <c r="H173" s="12"/>
      <c r="I173" s="12"/>
      <c r="J173" s="12"/>
      <c r="K173" s="12"/>
      <c r="L173" s="12"/>
      <c r="M173" s="13"/>
    </row>
    <row r="174" spans="3:19" x14ac:dyDescent="0.25">
      <c r="C174" s="14"/>
      <c r="D174" s="15" t="s">
        <v>1</v>
      </c>
      <c r="E174" s="15" t="s">
        <v>14</v>
      </c>
      <c r="F174" s="15"/>
      <c r="G174" s="15"/>
      <c r="H174" s="15"/>
      <c r="I174" s="15"/>
      <c r="J174" s="15"/>
      <c r="K174" s="15"/>
      <c r="L174" s="15"/>
      <c r="M174" s="16"/>
    </row>
    <row r="175" spans="3:19" x14ac:dyDescent="0.25">
      <c r="C175" s="14"/>
      <c r="D175" s="15" t="s">
        <v>5</v>
      </c>
      <c r="E175" s="15" t="s">
        <v>15</v>
      </c>
      <c r="F175" s="15"/>
      <c r="G175" s="15"/>
      <c r="H175" s="15"/>
      <c r="I175" s="15"/>
      <c r="J175" s="15"/>
      <c r="K175" s="15"/>
      <c r="L175" s="15"/>
      <c r="M175" s="16"/>
    </row>
    <row r="176" spans="3:19" x14ac:dyDescent="0.25">
      <c r="C176" s="14"/>
      <c r="D176" s="15"/>
      <c r="E176" s="15"/>
      <c r="F176" s="15"/>
      <c r="G176" s="15"/>
      <c r="H176" s="15"/>
      <c r="I176" s="15"/>
      <c r="J176" s="15"/>
      <c r="K176" s="15"/>
      <c r="L176" s="15"/>
      <c r="M176" s="16"/>
    </row>
    <row r="177" spans="3:19" ht="15.75" thickBot="1" x14ac:dyDescent="0.3">
      <c r="C177" s="14"/>
      <c r="D177" s="15" t="s">
        <v>94</v>
      </c>
      <c r="E177" s="15"/>
      <c r="F177" s="15"/>
      <c r="G177" s="15"/>
      <c r="H177" s="15"/>
      <c r="I177" s="15"/>
      <c r="J177" s="15"/>
      <c r="K177" s="15"/>
      <c r="L177" s="15"/>
      <c r="M177" s="16"/>
    </row>
    <row r="178" spans="3:19" x14ac:dyDescent="0.25">
      <c r="C178" s="14"/>
      <c r="D178" s="15"/>
      <c r="E178" s="15"/>
      <c r="F178" s="15"/>
      <c r="G178" s="15"/>
      <c r="H178" s="15"/>
      <c r="I178" s="15"/>
      <c r="J178" s="15"/>
      <c r="K178" s="15"/>
      <c r="L178" s="15"/>
      <c r="M178" s="16"/>
      <c r="N178" s="12" t="s">
        <v>81</v>
      </c>
      <c r="O178" s="12"/>
      <c r="P178" s="12"/>
      <c r="Q178" s="12"/>
      <c r="R178" s="12"/>
      <c r="S178" s="13"/>
    </row>
    <row r="179" spans="3:19" x14ac:dyDescent="0.25">
      <c r="C179" s="14" t="s">
        <v>75</v>
      </c>
      <c r="D179" s="15" t="s">
        <v>67</v>
      </c>
      <c r="E179" s="15"/>
      <c r="F179" s="15"/>
      <c r="G179" s="15"/>
      <c r="H179" s="15"/>
      <c r="I179" s="15"/>
      <c r="J179" s="15"/>
      <c r="K179" s="15"/>
      <c r="L179" s="15"/>
      <c r="M179" s="16"/>
      <c r="N179" s="17" t="s">
        <v>242</v>
      </c>
      <c r="O179" s="15"/>
      <c r="P179" s="15"/>
      <c r="Q179" s="15"/>
      <c r="R179" s="15"/>
      <c r="S179" s="16"/>
    </row>
    <row r="180" spans="3:19" ht="15.75" thickBot="1" x14ac:dyDescent="0.3">
      <c r="C180" s="14"/>
      <c r="D180" s="25">
        <v>30</v>
      </c>
      <c r="E180" s="83" t="s">
        <v>60</v>
      </c>
      <c r="F180" s="25" t="s">
        <v>61</v>
      </c>
      <c r="G180" s="15"/>
      <c r="H180" s="83" t="s">
        <v>61</v>
      </c>
      <c r="I180" s="83" t="s">
        <v>60</v>
      </c>
      <c r="J180" s="5">
        <f>F181</f>
        <v>82</v>
      </c>
      <c r="K180" s="5" t="s">
        <v>62</v>
      </c>
      <c r="L180" s="5">
        <f>D180</f>
        <v>30</v>
      </c>
      <c r="M180" s="16"/>
      <c r="N180" s="17" t="s">
        <v>242</v>
      </c>
      <c r="O180" s="15"/>
      <c r="P180" s="15"/>
      <c r="Q180" s="15" t="s">
        <v>66</v>
      </c>
      <c r="R180" s="15"/>
      <c r="S180" s="16"/>
    </row>
    <row r="181" spans="3:19" x14ac:dyDescent="0.25">
      <c r="C181" s="14"/>
      <c r="D181" s="26">
        <v>100</v>
      </c>
      <c r="E181" s="83"/>
      <c r="F181" s="26">
        <v>82</v>
      </c>
      <c r="G181" s="15"/>
      <c r="H181" s="83"/>
      <c r="I181" s="83"/>
      <c r="J181" s="17"/>
      <c r="K181" s="17">
        <f>D181</f>
        <v>100</v>
      </c>
      <c r="L181" s="17"/>
      <c r="M181" s="16"/>
      <c r="N181" s="17" t="s">
        <v>242</v>
      </c>
      <c r="O181" s="15"/>
      <c r="P181" s="15"/>
      <c r="Q181" s="17">
        <f>J180*L180/K181</f>
        <v>24.6</v>
      </c>
      <c r="R181" s="15"/>
      <c r="S181" s="16"/>
    </row>
    <row r="182" spans="3:19" x14ac:dyDescent="0.25">
      <c r="C182" s="14"/>
      <c r="D182" s="15"/>
      <c r="E182" s="15"/>
      <c r="F182" s="15"/>
      <c r="G182" s="15"/>
      <c r="H182" s="15"/>
      <c r="I182" s="15"/>
      <c r="J182" s="15"/>
      <c r="K182" s="15"/>
      <c r="L182" s="15"/>
      <c r="M182" s="16"/>
      <c r="N182" s="15"/>
      <c r="O182" s="15"/>
      <c r="P182" s="15"/>
      <c r="Q182" s="15"/>
      <c r="R182" s="15"/>
      <c r="S182" s="16"/>
    </row>
    <row r="183" spans="3:19" x14ac:dyDescent="0.25">
      <c r="C183" s="14" t="s">
        <v>92</v>
      </c>
      <c r="D183" s="15" t="s">
        <v>84</v>
      </c>
      <c r="E183" s="15"/>
      <c r="F183" s="15" t="s">
        <v>84</v>
      </c>
      <c r="G183" s="15" t="s">
        <v>85</v>
      </c>
      <c r="H183" s="15"/>
      <c r="I183" s="15"/>
      <c r="J183" s="15"/>
      <c r="K183" s="15"/>
      <c r="L183" s="15"/>
      <c r="M183" s="16"/>
      <c r="N183" s="60" t="s">
        <v>82</v>
      </c>
      <c r="O183" s="15"/>
      <c r="P183" s="15"/>
      <c r="Q183" s="15" t="s">
        <v>85</v>
      </c>
      <c r="R183" s="15"/>
      <c r="S183" s="16" t="s">
        <v>40</v>
      </c>
    </row>
    <row r="184" spans="3:19" ht="15.75" thickBot="1" x14ac:dyDescent="0.3">
      <c r="C184" s="14"/>
      <c r="D184" s="27">
        <v>82</v>
      </c>
      <c r="E184" s="17" t="s">
        <v>71</v>
      </c>
      <c r="F184" s="27">
        <v>24.6</v>
      </c>
      <c r="G184" s="58">
        <f>D184-F184</f>
        <v>57.4</v>
      </c>
      <c r="H184" s="15"/>
      <c r="I184" s="15"/>
      <c r="J184" s="15"/>
      <c r="K184" s="15"/>
      <c r="L184" s="15"/>
      <c r="M184" s="16"/>
      <c r="N184" s="19"/>
      <c r="O184" s="19"/>
      <c r="P184" s="19"/>
      <c r="Q184" s="19">
        <f>G184</f>
        <v>57.4</v>
      </c>
      <c r="R184" s="19"/>
      <c r="S184" s="20" t="str">
        <f>IF(N183="",$Y$12,IF(AND(N183=$Y$10,Q184='Laskuja (2)'!Q184),Laskuja!$Y$13,IF(AND(N183=$Y$10,Q184&lt;&gt;'Laskuja (2)'!Q184),Laskuja!$Y$14)))</f>
        <v>O i k e i n</v>
      </c>
    </row>
    <row r="185" spans="3:19" x14ac:dyDescent="0.25">
      <c r="C185" s="14"/>
      <c r="D185" s="15"/>
      <c r="E185" s="15"/>
      <c r="F185" s="15"/>
      <c r="G185" s="15"/>
      <c r="H185" s="15"/>
      <c r="I185" s="15"/>
      <c r="J185" s="15"/>
      <c r="K185" s="15"/>
      <c r="L185" s="15"/>
      <c r="M185" s="16"/>
    </row>
    <row r="186" spans="3:19" x14ac:dyDescent="0.25">
      <c r="C186" s="14"/>
      <c r="D186" s="15" t="s">
        <v>99</v>
      </c>
      <c r="E186" s="15"/>
      <c r="F186" s="15"/>
      <c r="G186" s="15" t="s">
        <v>168</v>
      </c>
      <c r="H186" s="15"/>
      <c r="I186" s="15"/>
      <c r="J186" s="15"/>
      <c r="K186" s="15"/>
      <c r="L186" s="15"/>
      <c r="M186" s="16"/>
    </row>
    <row r="187" spans="3:19" x14ac:dyDescent="0.25">
      <c r="C187" s="14" t="s">
        <v>75</v>
      </c>
      <c r="D187" s="27">
        <v>100</v>
      </c>
      <c r="E187" s="15" t="s">
        <v>71</v>
      </c>
      <c r="F187" s="27">
        <v>30</v>
      </c>
      <c r="G187" s="15">
        <f>D187-F187</f>
        <v>70</v>
      </c>
      <c r="H187" s="15"/>
      <c r="I187" s="15"/>
      <c r="J187" s="15"/>
      <c r="K187" s="15"/>
      <c r="L187" s="15"/>
      <c r="M187" s="16"/>
    </row>
    <row r="188" spans="3:19" ht="15.75" thickBot="1" x14ac:dyDescent="0.3">
      <c r="C188" s="18" t="s">
        <v>92</v>
      </c>
      <c r="D188" s="61">
        <v>82</v>
      </c>
      <c r="E188" s="19" t="s">
        <v>62</v>
      </c>
      <c r="F188" s="61">
        <v>0.7</v>
      </c>
      <c r="G188" s="19">
        <f>D188*F188</f>
        <v>57.4</v>
      </c>
      <c r="H188" s="19"/>
      <c r="I188" s="19"/>
      <c r="J188" s="19"/>
      <c r="K188" s="19"/>
      <c r="L188" s="19"/>
      <c r="M188" s="20"/>
    </row>
    <row r="190" spans="3:19" ht="15.75" thickBot="1" x14ac:dyDescent="0.3"/>
    <row r="191" spans="3:19" x14ac:dyDescent="0.25">
      <c r="C191" s="11" t="s">
        <v>26</v>
      </c>
      <c r="D191" s="12"/>
      <c r="E191" s="12"/>
      <c r="F191" s="12"/>
      <c r="G191" s="12"/>
      <c r="H191" s="12"/>
      <c r="I191" s="12"/>
      <c r="J191" s="12"/>
      <c r="K191" s="12"/>
      <c r="L191" s="12"/>
      <c r="M191" s="13"/>
    </row>
    <row r="192" spans="3:19" x14ac:dyDescent="0.25">
      <c r="C192" s="14"/>
      <c r="D192" s="15" t="s">
        <v>84</v>
      </c>
      <c r="E192" s="15"/>
      <c r="F192" s="15" t="s">
        <v>84</v>
      </c>
      <c r="G192" s="37" t="s">
        <v>213</v>
      </c>
      <c r="H192" s="15"/>
      <c r="I192" s="15"/>
      <c r="J192" s="15"/>
      <c r="K192" s="15"/>
      <c r="L192" s="15"/>
      <c r="M192" s="16"/>
    </row>
    <row r="193" spans="3:19" ht="15.75" thickBot="1" x14ac:dyDescent="0.3">
      <c r="C193" s="14" t="s">
        <v>216</v>
      </c>
      <c r="D193" s="27">
        <v>6.2</v>
      </c>
      <c r="E193" s="17" t="s">
        <v>62</v>
      </c>
      <c r="F193" s="27">
        <v>1.03</v>
      </c>
      <c r="G193" s="37" t="str">
        <f>IF(F193="",$Y$12,IF(E193=$Y$3,CONCATENATE(D193*F193,",  ",$Z$4),$Z$5))</f>
        <v>6,386,  ok</v>
      </c>
      <c r="H193" s="15"/>
      <c r="I193" s="15"/>
      <c r="J193" s="15"/>
      <c r="K193" s="15"/>
      <c r="L193" s="15"/>
      <c r="M193" s="16"/>
    </row>
    <row r="194" spans="3:19" x14ac:dyDescent="0.25">
      <c r="C194" s="14"/>
      <c r="D194" s="15"/>
      <c r="E194" s="15"/>
      <c r="F194" s="15"/>
      <c r="G194" s="15"/>
      <c r="H194" s="15"/>
      <c r="I194" s="15"/>
      <c r="J194" s="15"/>
      <c r="K194" s="15"/>
      <c r="L194" s="15"/>
      <c r="M194" s="16"/>
      <c r="N194" s="12" t="s">
        <v>81</v>
      </c>
      <c r="O194" s="12"/>
      <c r="P194" s="12"/>
      <c r="Q194" s="12"/>
      <c r="R194" s="12"/>
      <c r="S194" s="13"/>
    </row>
    <row r="195" spans="3:19" x14ac:dyDescent="0.25">
      <c r="C195" s="14"/>
      <c r="D195" s="15" t="s">
        <v>67</v>
      </c>
      <c r="E195" s="15"/>
      <c r="F195" s="15"/>
      <c r="G195" s="15"/>
      <c r="H195" s="15"/>
      <c r="I195" s="15"/>
      <c r="J195" s="15"/>
      <c r="K195" s="15"/>
      <c r="L195" s="15"/>
      <c r="M195" s="16"/>
      <c r="N195" s="40" t="s">
        <v>242</v>
      </c>
      <c r="O195" s="15"/>
      <c r="P195" s="15"/>
      <c r="Q195" s="15"/>
      <c r="R195" s="15"/>
      <c r="S195" s="16"/>
    </row>
    <row r="196" spans="3:19" ht="15.75" thickBot="1" x14ac:dyDescent="0.3">
      <c r="C196" s="14" t="s">
        <v>217</v>
      </c>
      <c r="D196" s="25">
        <v>3</v>
      </c>
      <c r="E196" s="83" t="s">
        <v>60</v>
      </c>
      <c r="F196" s="25" t="s">
        <v>61</v>
      </c>
      <c r="G196" s="15"/>
      <c r="H196" s="83" t="s">
        <v>61</v>
      </c>
      <c r="I196" s="83" t="s">
        <v>60</v>
      </c>
      <c r="J196" s="5">
        <f>F197</f>
        <v>6.2</v>
      </c>
      <c r="K196" s="5" t="s">
        <v>62</v>
      </c>
      <c r="L196" s="5">
        <f>D196</f>
        <v>3</v>
      </c>
      <c r="M196" s="16"/>
      <c r="N196" s="40" t="s">
        <v>242</v>
      </c>
      <c r="O196" s="15"/>
      <c r="P196" s="15"/>
      <c r="Q196" s="15" t="s">
        <v>66</v>
      </c>
      <c r="R196" s="15"/>
      <c r="S196" s="16"/>
    </row>
    <row r="197" spans="3:19" x14ac:dyDescent="0.25">
      <c r="C197" s="14" t="s">
        <v>218</v>
      </c>
      <c r="D197" s="26">
        <v>100</v>
      </c>
      <c r="E197" s="83"/>
      <c r="F197" s="26">
        <v>6.2</v>
      </c>
      <c r="G197" s="15"/>
      <c r="H197" s="83"/>
      <c r="I197" s="83"/>
      <c r="J197" s="17"/>
      <c r="K197" s="17">
        <f>D197</f>
        <v>100</v>
      </c>
      <c r="L197" s="17"/>
      <c r="M197" s="16"/>
      <c r="N197" s="40" t="s">
        <v>242</v>
      </c>
      <c r="O197" s="15"/>
      <c r="P197" s="15"/>
      <c r="Q197" s="17">
        <f>J196*L196/K197</f>
        <v>0.18600000000000003</v>
      </c>
      <c r="R197" s="15"/>
      <c r="S197" s="16"/>
    </row>
    <row r="198" spans="3:19" x14ac:dyDescent="0.25">
      <c r="C198" s="14"/>
      <c r="D198" s="15"/>
      <c r="E198" s="15"/>
      <c r="F198" s="15"/>
      <c r="G198" s="15"/>
      <c r="H198" s="15"/>
      <c r="I198" s="15"/>
      <c r="J198" s="15"/>
      <c r="K198" s="15"/>
      <c r="L198" s="15"/>
      <c r="M198" s="16"/>
      <c r="N198" s="15"/>
      <c r="O198" s="15"/>
      <c r="P198" s="15"/>
      <c r="Q198" s="15"/>
      <c r="R198" s="15"/>
      <c r="S198" s="16"/>
    </row>
    <row r="199" spans="3:19" x14ac:dyDescent="0.25">
      <c r="C199" s="14" t="s">
        <v>217</v>
      </c>
      <c r="D199" s="15" t="s">
        <v>84</v>
      </c>
      <c r="E199" s="15"/>
      <c r="F199" s="15" t="s">
        <v>84</v>
      </c>
      <c r="G199" s="15" t="s">
        <v>85</v>
      </c>
      <c r="H199" s="15"/>
      <c r="I199" s="15"/>
      <c r="J199" s="15"/>
      <c r="K199" s="15"/>
      <c r="L199" s="15"/>
      <c r="M199" s="16"/>
      <c r="N199" s="60" t="s">
        <v>82</v>
      </c>
      <c r="O199" s="15"/>
      <c r="P199" s="15"/>
      <c r="Q199" s="15" t="s">
        <v>85</v>
      </c>
      <c r="R199" s="15"/>
      <c r="S199" s="16" t="s">
        <v>40</v>
      </c>
    </row>
    <row r="200" spans="3:19" ht="15.75" thickBot="1" x14ac:dyDescent="0.3">
      <c r="C200" s="18" t="s">
        <v>219</v>
      </c>
      <c r="D200" s="61">
        <v>6.2</v>
      </c>
      <c r="E200" s="4" t="s">
        <v>74</v>
      </c>
      <c r="F200" s="61">
        <v>0.186</v>
      </c>
      <c r="G200" s="63">
        <f>IF(F200="",$Y$12,IF(E200=$Y$6,D200+F200,$Z$5))</f>
        <v>6.3860000000000001</v>
      </c>
      <c r="H200" s="19"/>
      <c r="I200" s="19"/>
      <c r="J200" s="19"/>
      <c r="K200" s="19"/>
      <c r="L200" s="19"/>
      <c r="M200" s="20"/>
      <c r="N200" s="19"/>
      <c r="O200" s="19"/>
      <c r="P200" s="19"/>
      <c r="Q200" s="19">
        <f>G200</f>
        <v>6.3860000000000001</v>
      </c>
      <c r="R200" s="19"/>
      <c r="S200" s="20" t="str">
        <f>IF(N199="",$Y$12,IF(AND(N199=$Y$10,Q200='Laskuja (2)'!Q200),Laskuja!$Y$13,IF(AND(N199=$Y$10,Q200&lt;&gt;'Laskuja (2)'!Q200),Laskuja!$Y$14)))</f>
        <v>O i k e i n</v>
      </c>
    </row>
    <row r="201" spans="3:19" ht="15.75" thickBot="1" x14ac:dyDescent="0.3"/>
    <row r="202" spans="3:19" x14ac:dyDescent="0.25">
      <c r="C202" s="74" t="s">
        <v>27</v>
      </c>
      <c r="D202" s="75"/>
      <c r="E202" s="75"/>
      <c r="F202" s="75"/>
      <c r="G202" s="75"/>
      <c r="H202" s="75"/>
      <c r="I202" s="75"/>
      <c r="J202" s="75"/>
      <c r="K202" s="12"/>
      <c r="L202" s="13"/>
    </row>
    <row r="203" spans="3:19" x14ac:dyDescent="0.25">
      <c r="C203" s="76"/>
      <c r="D203" s="77"/>
      <c r="E203" s="77"/>
      <c r="F203" s="77"/>
      <c r="G203" s="77"/>
      <c r="H203" s="77"/>
      <c r="I203" s="77"/>
      <c r="J203" s="77"/>
      <c r="K203" s="15"/>
      <c r="L203" s="16"/>
    </row>
    <row r="204" spans="3:19" ht="15.75" thickBot="1" x14ac:dyDescent="0.3">
      <c r="C204" s="14"/>
      <c r="D204" s="15"/>
      <c r="E204" s="15"/>
      <c r="F204" s="15"/>
      <c r="G204" s="15"/>
      <c r="H204" s="15"/>
      <c r="I204" s="15"/>
      <c r="J204" s="15"/>
      <c r="K204" s="15"/>
      <c r="L204" s="16"/>
    </row>
    <row r="205" spans="3:19" x14ac:dyDescent="0.25">
      <c r="C205" s="14"/>
      <c r="D205" s="15"/>
      <c r="E205" s="15"/>
      <c r="F205" s="15" t="s">
        <v>84</v>
      </c>
      <c r="G205" s="15" t="s">
        <v>84</v>
      </c>
      <c r="H205" s="15"/>
      <c r="I205" s="15" t="s">
        <v>84</v>
      </c>
      <c r="J205" s="15"/>
      <c r="K205" s="15"/>
      <c r="L205" s="16"/>
      <c r="N205" s="11" t="s">
        <v>81</v>
      </c>
      <c r="O205" s="12"/>
      <c r="P205" s="12"/>
      <c r="Q205" s="12"/>
      <c r="R205" s="12"/>
      <c r="S205" s="13"/>
    </row>
    <row r="206" spans="3:19" x14ac:dyDescent="0.25">
      <c r="C206" s="14" t="s">
        <v>75</v>
      </c>
      <c r="D206" s="64" t="s">
        <v>95</v>
      </c>
      <c r="E206" s="15" t="s">
        <v>97</v>
      </c>
      <c r="F206" s="15">
        <v>0.8</v>
      </c>
      <c r="G206" s="27">
        <v>1700</v>
      </c>
      <c r="H206" s="15" t="s">
        <v>62</v>
      </c>
      <c r="I206" s="27">
        <v>0.8</v>
      </c>
      <c r="J206" s="15">
        <f>I206*G206</f>
        <v>1360</v>
      </c>
      <c r="K206" s="15"/>
      <c r="L206" s="16"/>
      <c r="N206" s="14"/>
      <c r="O206" s="15"/>
      <c r="P206" s="15"/>
      <c r="Q206" s="15"/>
      <c r="R206" s="15"/>
      <c r="S206" s="16"/>
    </row>
    <row r="207" spans="3:19" x14ac:dyDescent="0.25">
      <c r="C207" s="14" t="s">
        <v>92</v>
      </c>
      <c r="D207" s="15" t="s">
        <v>96</v>
      </c>
      <c r="E207" s="15" t="s">
        <v>243</v>
      </c>
      <c r="F207" s="15">
        <v>1.05</v>
      </c>
      <c r="G207" s="27">
        <f>J206</f>
        <v>1360</v>
      </c>
      <c r="H207" s="15" t="s">
        <v>62</v>
      </c>
      <c r="I207" s="27">
        <v>1.05</v>
      </c>
      <c r="J207" s="15">
        <f>I207*G207</f>
        <v>1428</v>
      </c>
      <c r="K207" s="15"/>
      <c r="L207" s="16"/>
      <c r="N207" s="21" t="s">
        <v>82</v>
      </c>
      <c r="O207" s="15"/>
      <c r="P207" s="15"/>
      <c r="Q207" s="15" t="s">
        <v>85</v>
      </c>
      <c r="R207" s="15"/>
      <c r="S207" s="16" t="s">
        <v>40</v>
      </c>
    </row>
    <row r="208" spans="3:19" ht="15.75" thickBot="1" x14ac:dyDescent="0.3">
      <c r="C208" s="18"/>
      <c r="D208" s="19"/>
      <c r="E208" s="19"/>
      <c r="F208" s="19"/>
      <c r="G208" s="19"/>
      <c r="H208" s="19"/>
      <c r="I208" s="19"/>
      <c r="J208" s="19"/>
      <c r="K208" s="19"/>
      <c r="L208" s="20"/>
      <c r="N208" s="18"/>
      <c r="O208" s="19"/>
      <c r="P208" s="19"/>
      <c r="Q208" s="4">
        <f>J207</f>
        <v>1428</v>
      </c>
      <c r="R208" s="19"/>
      <c r="S208" s="20" t="str">
        <f>IF(N207="",$Y$12,IF(AND(N207=$Y$10,Q208='Laskuja (2)'!Q208),Laskuja!$Y$13,IF(AND(N207=$Y$10,Q208&lt;&gt;'Laskuja (2)'!Q208),Laskuja!$Y$14)))</f>
        <v>O i k e i n</v>
      </c>
    </row>
    <row r="211" spans="3:19" ht="15.75" thickBot="1" x14ac:dyDescent="0.3"/>
    <row r="212" spans="3:19" x14ac:dyDescent="0.25">
      <c r="C212" s="11" t="s">
        <v>28</v>
      </c>
      <c r="D212" s="12"/>
      <c r="E212" s="12"/>
      <c r="F212" s="12"/>
      <c r="G212" s="12"/>
      <c r="H212" s="12"/>
      <c r="I212" s="12"/>
      <c r="J212" s="12"/>
      <c r="K212" s="12"/>
      <c r="L212" s="13"/>
    </row>
    <row r="213" spans="3:19" x14ac:dyDescent="0.25">
      <c r="C213" s="14" t="s">
        <v>1</v>
      </c>
      <c r="D213" s="15" t="s">
        <v>16</v>
      </c>
      <c r="E213" s="15"/>
      <c r="F213" s="15"/>
      <c r="G213" s="15"/>
      <c r="H213" s="15"/>
      <c r="I213" s="15"/>
      <c r="J213" s="15"/>
      <c r="K213" s="15"/>
      <c r="L213" s="16"/>
    </row>
    <row r="214" spans="3:19" x14ac:dyDescent="0.25">
      <c r="C214" s="14"/>
      <c r="D214" s="15"/>
      <c r="E214" s="15"/>
      <c r="F214" s="15"/>
      <c r="G214" s="15"/>
      <c r="H214" s="15"/>
      <c r="I214" s="15"/>
      <c r="J214" s="15"/>
      <c r="K214" s="15"/>
      <c r="L214" s="16"/>
    </row>
    <row r="215" spans="3:19" x14ac:dyDescent="0.25">
      <c r="C215" s="14"/>
      <c r="D215" s="15" t="s">
        <v>84</v>
      </c>
      <c r="E215" s="15"/>
      <c r="F215" s="15" t="s">
        <v>84</v>
      </c>
      <c r="G215" s="15"/>
      <c r="H215" s="15"/>
      <c r="I215" s="15"/>
      <c r="J215" s="15"/>
      <c r="K215" s="15"/>
      <c r="L215" s="16"/>
    </row>
    <row r="216" spans="3:19" x14ac:dyDescent="0.25">
      <c r="C216" s="14"/>
      <c r="D216" s="27">
        <v>6</v>
      </c>
      <c r="E216" s="17" t="s">
        <v>71</v>
      </c>
      <c r="F216" s="27">
        <v>4.5</v>
      </c>
      <c r="G216" s="37" t="str">
        <f>IF(F216="",$Y$12,IF(E216=$Y$5,CONCATENATE(D216-F216,",  ",$Z$4),$Z$5))</f>
        <v>1,5,  ok</v>
      </c>
      <c r="H216" s="15"/>
      <c r="I216" s="15"/>
      <c r="J216" s="15"/>
      <c r="K216" s="15"/>
      <c r="L216" s="16"/>
    </row>
    <row r="217" spans="3:19" x14ac:dyDescent="0.25">
      <c r="C217" s="14"/>
      <c r="D217" s="15"/>
      <c r="E217" s="15"/>
      <c r="F217" s="15"/>
      <c r="G217" s="15"/>
      <c r="H217" s="15"/>
      <c r="I217" s="15"/>
      <c r="J217" s="15"/>
      <c r="K217" s="15"/>
      <c r="L217" s="16"/>
    </row>
    <row r="218" spans="3:19" x14ac:dyDescent="0.25">
      <c r="C218" s="14" t="s">
        <v>5</v>
      </c>
      <c r="D218" s="15" t="s">
        <v>17</v>
      </c>
      <c r="E218" s="15"/>
      <c r="F218" s="15"/>
      <c r="G218" s="15"/>
      <c r="H218" s="15"/>
      <c r="I218" s="15"/>
      <c r="J218" s="15"/>
      <c r="K218" s="15"/>
      <c r="L218" s="16"/>
    </row>
    <row r="219" spans="3:19" ht="15.75" thickBot="1" x14ac:dyDescent="0.3">
      <c r="C219" s="14"/>
      <c r="D219" s="15" t="s">
        <v>84</v>
      </c>
      <c r="E219" s="15"/>
      <c r="F219" s="15" t="s">
        <v>84</v>
      </c>
      <c r="G219" s="37" t="s">
        <v>213</v>
      </c>
      <c r="H219" s="15"/>
      <c r="I219" s="15"/>
      <c r="J219" s="15"/>
      <c r="K219" s="15"/>
      <c r="L219" s="16"/>
    </row>
    <row r="220" spans="3:19" x14ac:dyDescent="0.25">
      <c r="C220" s="14" t="s">
        <v>75</v>
      </c>
      <c r="D220" s="27">
        <v>6</v>
      </c>
      <c r="E220" s="17" t="s">
        <v>71</v>
      </c>
      <c r="F220" s="27">
        <v>4.5</v>
      </c>
      <c r="G220" s="37" t="str">
        <f>IF(F220="",$Y$12,IF(E220=$Y$5,CONCATENATE(D220-F220,",  ",$Z$4),$Z$5))</f>
        <v>1,5,  ok</v>
      </c>
      <c r="H220" s="15"/>
      <c r="I220" s="15"/>
      <c r="J220" s="15"/>
      <c r="K220" s="15"/>
      <c r="L220" s="16"/>
      <c r="M220" s="15"/>
      <c r="N220" s="11"/>
      <c r="O220" s="12"/>
      <c r="P220" s="12"/>
      <c r="Q220" s="12"/>
      <c r="R220" s="12"/>
      <c r="S220" s="13"/>
    </row>
    <row r="221" spans="3:19" x14ac:dyDescent="0.25">
      <c r="C221" s="14"/>
      <c r="D221" s="15"/>
      <c r="E221" s="15"/>
      <c r="F221" s="15"/>
      <c r="G221" s="15"/>
      <c r="H221" s="15"/>
      <c r="I221" s="15"/>
      <c r="J221" s="15"/>
      <c r="K221" s="15"/>
      <c r="L221" s="16"/>
      <c r="M221" s="15"/>
      <c r="N221" s="14" t="s">
        <v>81</v>
      </c>
      <c r="O221" s="15"/>
      <c r="P221" s="15"/>
      <c r="Q221" s="15"/>
      <c r="R221" s="15"/>
      <c r="S221" s="16"/>
    </row>
    <row r="222" spans="3:19" x14ac:dyDescent="0.25">
      <c r="C222" s="14" t="s">
        <v>92</v>
      </c>
      <c r="D222" s="15" t="s">
        <v>67</v>
      </c>
      <c r="E222" s="15"/>
      <c r="F222" s="15"/>
      <c r="G222" s="15"/>
      <c r="H222" s="15"/>
      <c r="I222" s="15"/>
      <c r="J222" s="15"/>
      <c r="K222" s="15"/>
      <c r="L222" s="16"/>
      <c r="M222" s="15"/>
      <c r="N222" s="14"/>
      <c r="O222" s="15"/>
      <c r="P222" s="15"/>
      <c r="Q222" s="15"/>
      <c r="R222" s="15"/>
      <c r="S222" s="16"/>
    </row>
    <row r="223" spans="3:19" ht="15.75" thickBot="1" x14ac:dyDescent="0.3">
      <c r="C223" s="14"/>
      <c r="D223" s="25" t="s">
        <v>61</v>
      </c>
      <c r="E223" s="83" t="s">
        <v>60</v>
      </c>
      <c r="F223" s="25">
        <v>1.5</v>
      </c>
      <c r="G223" s="15"/>
      <c r="H223" s="83" t="s">
        <v>61</v>
      </c>
      <c r="I223" s="83" t="s">
        <v>60</v>
      </c>
      <c r="J223" s="5">
        <f>F223</f>
        <v>1.5</v>
      </c>
      <c r="K223" s="5" t="s">
        <v>62</v>
      </c>
      <c r="L223" s="65">
        <f>D224</f>
        <v>100</v>
      </c>
      <c r="M223" s="15"/>
      <c r="N223" s="21" t="s">
        <v>82</v>
      </c>
      <c r="O223" s="15"/>
      <c r="P223" s="15"/>
      <c r="Q223" s="15" t="s">
        <v>66</v>
      </c>
      <c r="R223" s="15"/>
      <c r="S223" s="16" t="s">
        <v>40</v>
      </c>
    </row>
    <row r="224" spans="3:19" ht="15.75" thickBot="1" x14ac:dyDescent="0.3">
      <c r="C224" s="18"/>
      <c r="D224" s="25">
        <v>100</v>
      </c>
      <c r="E224" s="84"/>
      <c r="F224" s="25">
        <v>4.5</v>
      </c>
      <c r="G224" s="19"/>
      <c r="H224" s="84"/>
      <c r="I224" s="84"/>
      <c r="J224" s="4"/>
      <c r="K224" s="4">
        <f>F224</f>
        <v>4.5</v>
      </c>
      <c r="L224" s="66"/>
      <c r="M224" s="15"/>
      <c r="N224" s="18"/>
      <c r="O224" s="19"/>
      <c r="P224" s="19"/>
      <c r="Q224" s="4">
        <f>J223*L223/K224</f>
        <v>33.333333333333336</v>
      </c>
      <c r="R224" s="19"/>
      <c r="S224" s="20" t="str">
        <f>IF(N223="",$Y$12,IF(AND(N223=$Y$10,Q224='Laskuja (2)'!Q224),Laskuja!$Y$13,IF(AND(N223=$Y$10,Q224&lt;&gt;'Laskuja (2)'!Q224),Laskuja!$Y$14)))</f>
        <v>O i k e i n</v>
      </c>
    </row>
    <row r="226" spans="3:19" ht="15.75" thickBot="1" x14ac:dyDescent="0.3"/>
    <row r="227" spans="3:19" x14ac:dyDescent="0.25">
      <c r="C227" s="74" t="s">
        <v>29</v>
      </c>
      <c r="D227" s="75"/>
      <c r="E227" s="75"/>
      <c r="F227" s="75"/>
      <c r="G227" s="75"/>
      <c r="H227" s="75"/>
      <c r="I227" s="75"/>
      <c r="J227" s="75"/>
      <c r="K227" s="12"/>
      <c r="L227" s="13"/>
    </row>
    <row r="228" spans="3:19" x14ac:dyDescent="0.25">
      <c r="C228" s="76"/>
      <c r="D228" s="77"/>
      <c r="E228" s="77"/>
      <c r="F228" s="77"/>
      <c r="G228" s="77"/>
      <c r="H228" s="77"/>
      <c r="I228" s="77"/>
      <c r="J228" s="77"/>
      <c r="K228" s="15"/>
      <c r="L228" s="16"/>
    </row>
    <row r="229" spans="3:19" x14ac:dyDescent="0.25">
      <c r="C229" s="14"/>
      <c r="D229" s="15"/>
      <c r="E229" s="15"/>
      <c r="F229" s="15"/>
      <c r="G229" s="15"/>
      <c r="H229" s="15"/>
      <c r="I229" s="15"/>
      <c r="J229" s="15"/>
      <c r="K229" s="15"/>
      <c r="L229" s="16"/>
    </row>
    <row r="230" spans="3:19" x14ac:dyDescent="0.25">
      <c r="C230" s="14"/>
      <c r="D230" s="15" t="s">
        <v>84</v>
      </c>
      <c r="E230" s="15"/>
      <c r="F230" s="15" t="s">
        <v>84</v>
      </c>
      <c r="G230" s="37" t="s">
        <v>213</v>
      </c>
      <c r="H230" s="15"/>
      <c r="I230" s="15"/>
      <c r="J230" s="15"/>
      <c r="K230" s="15"/>
      <c r="L230" s="16"/>
    </row>
    <row r="231" spans="3:19" x14ac:dyDescent="0.25">
      <c r="C231" s="14" t="s">
        <v>75</v>
      </c>
      <c r="D231" s="27">
        <v>100</v>
      </c>
      <c r="E231" s="17" t="s">
        <v>71</v>
      </c>
      <c r="F231" s="27">
        <v>22</v>
      </c>
      <c r="G231" s="37" t="str">
        <f>IF(F231="",$Y$12,IF(E231=$Y$5,CONCATENATE(D231-F231,",  ",$Z$4),$Z$5))</f>
        <v>78,  ok</v>
      </c>
      <c r="H231" s="15"/>
      <c r="I231" s="15"/>
      <c r="J231" s="15"/>
      <c r="K231" s="15"/>
      <c r="L231" s="16"/>
    </row>
    <row r="232" spans="3:19" ht="15.75" thickBot="1" x14ac:dyDescent="0.3">
      <c r="C232" s="14"/>
      <c r="D232" s="15"/>
      <c r="E232" s="15"/>
      <c r="F232" s="15"/>
      <c r="G232" s="15"/>
      <c r="H232" s="15"/>
      <c r="I232" s="15"/>
      <c r="J232" s="15"/>
      <c r="K232" s="15"/>
      <c r="L232" s="16"/>
    </row>
    <row r="233" spans="3:19" x14ac:dyDescent="0.25">
      <c r="C233" s="14"/>
      <c r="D233" s="15"/>
      <c r="E233" s="15"/>
      <c r="F233" s="15"/>
      <c r="G233" s="15"/>
      <c r="H233" s="15"/>
      <c r="I233" s="15"/>
      <c r="J233" s="15"/>
      <c r="K233" s="15"/>
      <c r="L233" s="16"/>
      <c r="M233" s="15"/>
      <c r="N233" s="11" t="s">
        <v>81</v>
      </c>
      <c r="O233" s="12"/>
      <c r="P233" s="12"/>
      <c r="Q233" s="12"/>
      <c r="R233" s="12"/>
      <c r="S233" s="13"/>
    </row>
    <row r="234" spans="3:19" x14ac:dyDescent="0.25">
      <c r="C234" s="14"/>
      <c r="D234" s="15" t="s">
        <v>67</v>
      </c>
      <c r="E234" s="15"/>
      <c r="F234" s="15"/>
      <c r="G234" s="15"/>
      <c r="H234" s="15"/>
      <c r="I234" s="15"/>
      <c r="J234" s="15"/>
      <c r="K234" s="15"/>
      <c r="L234" s="16"/>
      <c r="M234" s="15"/>
      <c r="N234" s="14"/>
      <c r="O234" s="15"/>
      <c r="P234" s="15"/>
      <c r="Q234" s="15"/>
      <c r="R234" s="15"/>
      <c r="S234" s="16"/>
    </row>
    <row r="235" spans="3:19" ht="15.75" thickBot="1" x14ac:dyDescent="0.3">
      <c r="C235" s="14" t="s">
        <v>92</v>
      </c>
      <c r="D235" s="25">
        <v>78</v>
      </c>
      <c r="E235" s="83" t="s">
        <v>60</v>
      </c>
      <c r="F235" s="25">
        <v>7.5</v>
      </c>
      <c r="G235" s="15"/>
      <c r="H235" s="83" t="s">
        <v>61</v>
      </c>
      <c r="I235" s="83" t="s">
        <v>60</v>
      </c>
      <c r="J235" s="5">
        <f>F235</f>
        <v>7.5</v>
      </c>
      <c r="K235" s="5" t="s">
        <v>62</v>
      </c>
      <c r="L235" s="65">
        <f>D236</f>
        <v>100</v>
      </c>
      <c r="M235" s="15"/>
      <c r="N235" s="21" t="s">
        <v>82</v>
      </c>
      <c r="O235" s="15"/>
      <c r="P235" s="15"/>
      <c r="Q235" s="15" t="s">
        <v>66</v>
      </c>
      <c r="R235" s="15"/>
      <c r="S235" s="16" t="s">
        <v>40</v>
      </c>
    </row>
    <row r="236" spans="3:19" ht="15.75" thickBot="1" x14ac:dyDescent="0.3">
      <c r="C236" s="14"/>
      <c r="D236" s="26">
        <v>100</v>
      </c>
      <c r="E236" s="83"/>
      <c r="F236" s="26" t="s">
        <v>61</v>
      </c>
      <c r="G236" s="15"/>
      <c r="H236" s="83"/>
      <c r="I236" s="83"/>
      <c r="J236" s="17"/>
      <c r="K236" s="17">
        <f>D235</f>
        <v>78</v>
      </c>
      <c r="L236" s="67"/>
      <c r="M236" s="15"/>
      <c r="N236" s="18"/>
      <c r="O236" s="19"/>
      <c r="P236" s="19"/>
      <c r="Q236" s="4">
        <f>J235*L235/K236</f>
        <v>9.615384615384615</v>
      </c>
      <c r="R236" s="19"/>
      <c r="S236" s="20" t="str">
        <f>IF(N235="",$Y$12,IF(AND(N235=$Y$10,Q236='Laskuja (2)'!Q236),Laskuja!$Y$13,IF(AND(N235=$Y$10,Q236&lt;&gt;'Laskuja (2)'!Q236),Laskuja!$Y$14)))</f>
        <v>O i k e i n</v>
      </c>
    </row>
    <row r="237" spans="3:19" ht="15.75" thickBot="1" x14ac:dyDescent="0.3">
      <c r="C237" s="18"/>
      <c r="D237" s="19"/>
      <c r="E237" s="19"/>
      <c r="F237" s="19"/>
      <c r="G237" s="19"/>
      <c r="H237" s="19"/>
      <c r="I237" s="19"/>
      <c r="J237" s="19"/>
      <c r="K237" s="19"/>
      <c r="L237" s="20"/>
    </row>
    <row r="238" spans="3:19" ht="15.75" thickBot="1" x14ac:dyDescent="0.3"/>
    <row r="239" spans="3:19" x14ac:dyDescent="0.25">
      <c r="C239" s="11" t="s">
        <v>30</v>
      </c>
      <c r="D239" s="12"/>
      <c r="E239" s="12"/>
      <c r="F239" s="12"/>
      <c r="G239" s="12"/>
      <c r="H239" s="12"/>
      <c r="I239" s="12"/>
      <c r="J239" s="12"/>
      <c r="K239" s="12"/>
      <c r="L239" s="13"/>
    </row>
    <row r="240" spans="3:19" ht="15.75" thickBot="1" x14ac:dyDescent="0.3">
      <c r="C240" s="14"/>
      <c r="D240" s="15"/>
      <c r="E240" s="15"/>
      <c r="F240" s="15"/>
      <c r="G240" s="15"/>
      <c r="H240" s="15"/>
      <c r="I240" s="15"/>
      <c r="J240" s="15"/>
      <c r="K240" s="15"/>
      <c r="L240" s="16"/>
    </row>
    <row r="241" spans="3:19" x14ac:dyDescent="0.25">
      <c r="C241" s="14"/>
      <c r="D241" s="15"/>
      <c r="E241" s="15"/>
      <c r="F241" s="15"/>
      <c r="G241" s="15"/>
      <c r="H241" s="15"/>
      <c r="I241" s="15"/>
      <c r="J241" s="15"/>
      <c r="K241" s="15"/>
      <c r="L241" s="16"/>
      <c r="M241" s="15"/>
      <c r="N241" s="11" t="s">
        <v>81</v>
      </c>
      <c r="O241" s="12"/>
      <c r="P241" s="12"/>
      <c r="Q241" s="12"/>
      <c r="R241" s="12"/>
      <c r="S241" s="13"/>
    </row>
    <row r="242" spans="3:19" x14ac:dyDescent="0.25">
      <c r="C242" s="14"/>
      <c r="D242" s="15" t="s">
        <v>67</v>
      </c>
      <c r="E242" s="15"/>
      <c r="F242" s="15"/>
      <c r="G242" s="15"/>
      <c r="H242" s="15"/>
      <c r="I242" s="15"/>
      <c r="J242" s="15"/>
      <c r="K242" s="15"/>
      <c r="L242" s="16"/>
      <c r="M242" s="15"/>
      <c r="N242" s="59" t="s">
        <v>242</v>
      </c>
      <c r="O242" s="15"/>
      <c r="P242" s="15"/>
      <c r="Q242" s="15"/>
      <c r="R242" s="15"/>
      <c r="S242" s="16"/>
    </row>
    <row r="243" spans="3:19" ht="15.75" thickBot="1" x14ac:dyDescent="0.3">
      <c r="C243" t="s">
        <v>75</v>
      </c>
      <c r="D243" s="25">
        <v>7</v>
      </c>
      <c r="E243" s="83" t="s">
        <v>60</v>
      </c>
      <c r="F243" s="25" t="s">
        <v>61</v>
      </c>
      <c r="G243" s="15"/>
      <c r="H243" s="83" t="s">
        <v>61</v>
      </c>
      <c r="I243" s="83" t="s">
        <v>60</v>
      </c>
      <c r="J243" s="5">
        <f>F244</f>
        <v>624</v>
      </c>
      <c r="K243" s="5" t="s">
        <v>62</v>
      </c>
      <c r="L243" s="65">
        <f>D243</f>
        <v>7</v>
      </c>
      <c r="M243" s="15"/>
      <c r="N243" s="59" t="s">
        <v>242</v>
      </c>
      <c r="O243" s="15"/>
      <c r="P243" s="15"/>
      <c r="Q243" s="15" t="s">
        <v>66</v>
      </c>
      <c r="R243" s="15"/>
      <c r="S243" s="16"/>
    </row>
    <row r="244" spans="3:19" x14ac:dyDescent="0.25">
      <c r="C244" s="14"/>
      <c r="D244" s="26">
        <v>100</v>
      </c>
      <c r="E244" s="83"/>
      <c r="F244" s="26">
        <v>624</v>
      </c>
      <c r="G244" s="15"/>
      <c r="H244" s="83"/>
      <c r="I244" s="83"/>
      <c r="J244" s="17"/>
      <c r="K244" s="17">
        <f>D244</f>
        <v>100</v>
      </c>
      <c r="L244" s="67"/>
      <c r="M244" s="15"/>
      <c r="N244" s="59" t="s">
        <v>242</v>
      </c>
      <c r="O244" s="15"/>
      <c r="P244" s="15"/>
      <c r="Q244" s="17">
        <f>J243*L243/K244</f>
        <v>43.68</v>
      </c>
      <c r="R244" s="15"/>
      <c r="S244" s="16"/>
    </row>
    <row r="245" spans="3:19" x14ac:dyDescent="0.25">
      <c r="C245" s="14"/>
      <c r="D245" s="15"/>
      <c r="E245" s="15"/>
      <c r="F245" s="15"/>
      <c r="G245" s="15"/>
      <c r="H245" s="15"/>
      <c r="I245" s="15"/>
      <c r="J245" s="15"/>
      <c r="K245" s="15"/>
      <c r="L245" s="16"/>
      <c r="N245" s="14"/>
      <c r="O245" s="15"/>
      <c r="P245" s="15"/>
      <c r="Q245" s="15"/>
      <c r="R245" s="15"/>
      <c r="S245" s="16"/>
    </row>
    <row r="246" spans="3:19" x14ac:dyDescent="0.25">
      <c r="C246" s="14"/>
      <c r="D246" s="15" t="s">
        <v>84</v>
      </c>
      <c r="E246" s="15"/>
      <c r="F246" s="15" t="s">
        <v>84</v>
      </c>
      <c r="G246" s="15" t="s">
        <v>85</v>
      </c>
      <c r="H246" s="15"/>
      <c r="I246" s="15"/>
      <c r="J246" s="15"/>
      <c r="K246" s="15"/>
      <c r="L246" s="16"/>
      <c r="N246" s="21" t="s">
        <v>82</v>
      </c>
      <c r="O246" s="15"/>
      <c r="P246" s="15"/>
      <c r="Q246" s="15" t="s">
        <v>85</v>
      </c>
      <c r="R246" s="15"/>
      <c r="S246" s="16" t="s">
        <v>40</v>
      </c>
    </row>
    <row r="247" spans="3:19" ht="15.75" thickBot="1" x14ac:dyDescent="0.3">
      <c r="C247" s="18" t="s">
        <v>92</v>
      </c>
      <c r="D247" s="61">
        <v>624</v>
      </c>
      <c r="E247" s="4" t="s">
        <v>74</v>
      </c>
      <c r="F247" s="61">
        <v>43.68</v>
      </c>
      <c r="G247" s="63">
        <f>IF(F247="",$Y$12,IF(E247=$Y$6,D247+F247,$Z$5))</f>
        <v>667.68</v>
      </c>
      <c r="H247" s="19"/>
      <c r="I247" s="19"/>
      <c r="J247" s="19"/>
      <c r="K247" s="19"/>
      <c r="L247" s="20"/>
      <c r="N247" s="18"/>
      <c r="O247" s="19"/>
      <c r="P247" s="19"/>
      <c r="Q247" s="4">
        <f>G247</f>
        <v>667.68</v>
      </c>
      <c r="R247" s="19"/>
      <c r="S247" s="20" t="str">
        <f>IF(N246="",$Y$12,IF(AND(N246=$Y$10,Q247='Laskuja (2)'!Q247),Laskuja!$Y$13,IF(AND(N246=$Y$10,Q247&lt;&gt;'Laskuja (2)'!Q247),Laskuja!$Y$14)))</f>
        <v>O i k e i n</v>
      </c>
    </row>
    <row r="249" spans="3:19" ht="15.75" thickBot="1" x14ac:dyDescent="0.3"/>
    <row r="250" spans="3:19" x14ac:dyDescent="0.25">
      <c r="C250" s="11" t="s">
        <v>31</v>
      </c>
      <c r="D250" s="12"/>
      <c r="E250" s="12"/>
      <c r="F250" s="12"/>
      <c r="G250" s="12"/>
      <c r="H250" s="12"/>
      <c r="I250" s="12"/>
      <c r="J250" s="12"/>
      <c r="K250" s="12"/>
      <c r="L250" s="13"/>
    </row>
    <row r="251" spans="3:19" x14ac:dyDescent="0.25">
      <c r="C251" s="14"/>
      <c r="D251" s="15"/>
      <c r="E251" s="15"/>
      <c r="F251" s="15"/>
      <c r="G251" s="15"/>
      <c r="H251" s="15"/>
      <c r="I251" s="15"/>
      <c r="J251" s="15"/>
      <c r="K251" s="15"/>
      <c r="L251" s="16"/>
    </row>
    <row r="252" spans="3:19" ht="15.75" thickBot="1" x14ac:dyDescent="0.3">
      <c r="C252" s="14"/>
      <c r="D252" s="15" t="s">
        <v>84</v>
      </c>
      <c r="E252" s="15"/>
      <c r="F252" s="15" t="s">
        <v>84</v>
      </c>
      <c r="G252" s="37" t="s">
        <v>213</v>
      </c>
      <c r="H252" s="15"/>
      <c r="I252" s="15"/>
      <c r="J252" s="15"/>
      <c r="K252" s="15"/>
      <c r="L252" s="16"/>
    </row>
    <row r="253" spans="3:19" x14ac:dyDescent="0.25">
      <c r="C253" s="14" t="s">
        <v>75</v>
      </c>
      <c r="D253" s="27">
        <v>21</v>
      </c>
      <c r="E253" s="17" t="s">
        <v>71</v>
      </c>
      <c r="F253" s="27">
        <v>18</v>
      </c>
      <c r="G253" s="37" t="str">
        <f>IF(F253="",$Y$12,IF(E253=$Y$5,CONCATENATE(D253-F253,",  ",$Z$4),$Z$5))</f>
        <v>3,  ok</v>
      </c>
      <c r="H253" s="15"/>
      <c r="I253" s="15"/>
      <c r="J253" s="15"/>
      <c r="K253" s="15"/>
      <c r="L253" s="16"/>
      <c r="M253" s="15"/>
      <c r="N253" s="11"/>
      <c r="O253" s="12"/>
      <c r="P253" s="12"/>
      <c r="Q253" s="12"/>
      <c r="R253" s="12"/>
      <c r="S253" s="13"/>
    </row>
    <row r="254" spans="3:19" x14ac:dyDescent="0.25">
      <c r="C254" s="14"/>
      <c r="D254" s="15"/>
      <c r="E254" s="15"/>
      <c r="F254" s="15"/>
      <c r="G254" s="15"/>
      <c r="H254" s="15"/>
      <c r="I254" s="15"/>
      <c r="J254" s="15"/>
      <c r="K254" s="15"/>
      <c r="L254" s="16"/>
      <c r="M254" s="15"/>
      <c r="N254" s="14" t="s">
        <v>81</v>
      </c>
      <c r="O254" s="15"/>
      <c r="P254" s="15"/>
      <c r="Q254" s="15"/>
      <c r="R254" s="15"/>
      <c r="S254" s="16"/>
    </row>
    <row r="255" spans="3:19" x14ac:dyDescent="0.25">
      <c r="C255" s="14"/>
      <c r="D255" s="15" t="s">
        <v>67</v>
      </c>
      <c r="E255" s="15"/>
      <c r="F255" s="15"/>
      <c r="G255" s="15"/>
      <c r="H255" s="15"/>
      <c r="I255" s="15"/>
      <c r="J255" s="15"/>
      <c r="K255" s="15"/>
      <c r="L255" s="16"/>
      <c r="M255" s="15"/>
      <c r="N255" s="14"/>
      <c r="O255" s="15"/>
      <c r="P255" s="15"/>
      <c r="Q255" s="15"/>
      <c r="R255" s="15"/>
      <c r="S255" s="16"/>
    </row>
    <row r="256" spans="3:19" ht="15.75" thickBot="1" x14ac:dyDescent="0.3">
      <c r="C256" s="14" t="s">
        <v>92</v>
      </c>
      <c r="D256" s="25" t="s">
        <v>61</v>
      </c>
      <c r="E256" s="83" t="s">
        <v>60</v>
      </c>
      <c r="F256" s="25">
        <v>3</v>
      </c>
      <c r="G256" s="15"/>
      <c r="H256" s="83" t="s">
        <v>61</v>
      </c>
      <c r="I256" s="83" t="s">
        <v>60</v>
      </c>
      <c r="J256" s="5">
        <f>F256</f>
        <v>3</v>
      </c>
      <c r="K256" s="5" t="s">
        <v>62</v>
      </c>
      <c r="L256" s="65">
        <f>D257</f>
        <v>100</v>
      </c>
      <c r="M256" s="15"/>
      <c r="N256" s="21" t="s">
        <v>82</v>
      </c>
      <c r="O256" s="15"/>
      <c r="P256" s="15"/>
      <c r="Q256" s="15" t="s">
        <v>66</v>
      </c>
      <c r="R256" s="15"/>
      <c r="S256" s="16" t="s">
        <v>40</v>
      </c>
    </row>
    <row r="257" spans="3:19" ht="15.75" thickBot="1" x14ac:dyDescent="0.3">
      <c r="C257" s="18"/>
      <c r="D257" s="25">
        <v>100</v>
      </c>
      <c r="E257" s="84"/>
      <c r="F257" s="25">
        <v>21</v>
      </c>
      <c r="G257" s="19"/>
      <c r="H257" s="84"/>
      <c r="I257" s="84"/>
      <c r="J257" s="4"/>
      <c r="K257" s="4">
        <f>F257</f>
        <v>21</v>
      </c>
      <c r="L257" s="66"/>
      <c r="M257" s="15"/>
      <c r="N257" s="18"/>
      <c r="O257" s="19"/>
      <c r="P257" s="19"/>
      <c r="Q257" s="4">
        <f>J256*L256/K257</f>
        <v>14.285714285714286</v>
      </c>
      <c r="R257" s="19"/>
      <c r="S257" s="20" t="str">
        <f>IF(N256="",$Y$12,IF(AND(N256=$Y$10,Q257='Laskuja (2)'!Q257),Laskuja!$Y$13,IF(AND(N256=$Y$10,Q257&lt;&gt;'Laskuja (2)'!Q257),Laskuja!$Y$14)))</f>
        <v>O i k e i n</v>
      </c>
    </row>
    <row r="258" spans="3:19" ht="15.75" thickBot="1" x14ac:dyDescent="0.3"/>
    <row r="259" spans="3:19" x14ac:dyDescent="0.25">
      <c r="C259" s="74" t="s">
        <v>32</v>
      </c>
      <c r="D259" s="75"/>
      <c r="E259" s="75"/>
      <c r="F259" s="75"/>
      <c r="G259" s="75"/>
      <c r="H259" s="75"/>
      <c r="I259" s="75"/>
      <c r="J259" s="75"/>
      <c r="K259" s="12"/>
      <c r="L259" s="13"/>
    </row>
    <row r="260" spans="3:19" x14ac:dyDescent="0.25">
      <c r="C260" s="76"/>
      <c r="D260" s="77"/>
      <c r="E260" s="77"/>
      <c r="F260" s="77"/>
      <c r="G260" s="77"/>
      <c r="H260" s="77"/>
      <c r="I260" s="77"/>
      <c r="J260" s="77"/>
      <c r="K260" s="15"/>
      <c r="L260" s="16"/>
    </row>
    <row r="261" spans="3:19" x14ac:dyDescent="0.25">
      <c r="C261" s="14"/>
      <c r="D261" s="15"/>
      <c r="E261" s="15"/>
      <c r="F261" s="15"/>
      <c r="G261" s="15"/>
      <c r="H261" s="15"/>
      <c r="I261" s="15"/>
      <c r="J261" s="15"/>
      <c r="K261" s="15"/>
      <c r="L261" s="16"/>
    </row>
    <row r="262" spans="3:19" ht="15.75" thickBot="1" x14ac:dyDescent="0.3">
      <c r="C262" s="14"/>
      <c r="D262" s="15" t="s">
        <v>84</v>
      </c>
      <c r="E262" s="15"/>
      <c r="F262" s="15" t="s">
        <v>84</v>
      </c>
      <c r="G262" s="37" t="s">
        <v>213</v>
      </c>
      <c r="H262" s="15"/>
      <c r="I262" s="15"/>
      <c r="J262" s="15"/>
      <c r="K262" s="15"/>
      <c r="L262" s="16"/>
    </row>
    <row r="263" spans="3:19" x14ac:dyDescent="0.25">
      <c r="C263" s="14" t="s">
        <v>75</v>
      </c>
      <c r="D263" s="27">
        <v>100</v>
      </c>
      <c r="E263" s="17" t="s">
        <v>74</v>
      </c>
      <c r="F263" s="27">
        <v>14</v>
      </c>
      <c r="G263" s="37" t="str">
        <f>IF(F263="",$Y$12,IF(E263=$Y$6,CONCATENATE(D263+F263,",  ",$Z$4),$Z$5))</f>
        <v>114,  ok</v>
      </c>
      <c r="H263" s="15"/>
      <c r="I263" s="15"/>
      <c r="J263" s="15"/>
      <c r="K263" s="15"/>
      <c r="L263" s="16"/>
      <c r="M263" s="15"/>
      <c r="N263" s="11"/>
      <c r="O263" s="12"/>
      <c r="P263" s="12"/>
      <c r="Q263" s="12"/>
      <c r="R263" s="12"/>
      <c r="S263" s="13"/>
    </row>
    <row r="264" spans="3:19" x14ac:dyDescent="0.25">
      <c r="C264" s="14"/>
      <c r="D264" s="15"/>
      <c r="E264" s="15"/>
      <c r="F264" s="15"/>
      <c r="G264" s="15"/>
      <c r="H264" s="15"/>
      <c r="I264" s="15"/>
      <c r="J264" s="15"/>
      <c r="K264" s="15"/>
      <c r="L264" s="16"/>
      <c r="M264" s="15"/>
      <c r="N264" s="14" t="s">
        <v>81</v>
      </c>
      <c r="O264" s="15"/>
      <c r="P264" s="15"/>
      <c r="Q264" s="15"/>
      <c r="R264" s="15"/>
      <c r="S264" s="16"/>
    </row>
    <row r="265" spans="3:19" x14ac:dyDescent="0.25">
      <c r="C265" s="14"/>
      <c r="D265" s="15" t="s">
        <v>67</v>
      </c>
      <c r="E265" s="15"/>
      <c r="F265" s="15"/>
      <c r="G265" s="15"/>
      <c r="H265" s="15"/>
      <c r="I265" s="15"/>
      <c r="J265" s="15"/>
      <c r="K265" s="15"/>
      <c r="L265" s="16"/>
      <c r="M265" s="15"/>
      <c r="N265" s="14"/>
      <c r="O265" s="15"/>
      <c r="P265" s="15"/>
      <c r="Q265" s="15"/>
      <c r="R265" s="15"/>
      <c r="S265" s="16"/>
    </row>
    <row r="266" spans="3:19" ht="15.75" thickBot="1" x14ac:dyDescent="0.3">
      <c r="C266" s="14" t="s">
        <v>92</v>
      </c>
      <c r="D266" s="25">
        <v>114</v>
      </c>
      <c r="E266" s="83" t="s">
        <v>60</v>
      </c>
      <c r="F266" s="25">
        <v>4.7</v>
      </c>
      <c r="G266" s="15"/>
      <c r="H266" s="83" t="s">
        <v>61</v>
      </c>
      <c r="I266" s="83" t="s">
        <v>60</v>
      </c>
      <c r="J266" s="5">
        <f>F266</f>
        <v>4.7</v>
      </c>
      <c r="K266" s="5" t="s">
        <v>62</v>
      </c>
      <c r="L266" s="65">
        <f>D267</f>
        <v>100</v>
      </c>
      <c r="M266" s="15"/>
      <c r="N266" s="21" t="s">
        <v>82</v>
      </c>
      <c r="O266" s="15"/>
      <c r="P266" s="15"/>
      <c r="Q266" s="15" t="s">
        <v>66</v>
      </c>
      <c r="R266" s="15"/>
      <c r="S266" s="16" t="s">
        <v>40</v>
      </c>
    </row>
    <row r="267" spans="3:19" ht="15.75" thickBot="1" x14ac:dyDescent="0.3">
      <c r="C267" s="18"/>
      <c r="D267" s="25">
        <v>100</v>
      </c>
      <c r="E267" s="84"/>
      <c r="F267" s="25" t="s">
        <v>61</v>
      </c>
      <c r="G267" s="19"/>
      <c r="H267" s="84"/>
      <c r="I267" s="84"/>
      <c r="J267" s="4"/>
      <c r="K267" s="4">
        <f>D266</f>
        <v>114</v>
      </c>
      <c r="L267" s="66"/>
      <c r="M267" s="15"/>
      <c r="N267" s="18"/>
      <c r="O267" s="19"/>
      <c r="P267" s="19"/>
      <c r="Q267" s="4">
        <f>J266*L266/K267</f>
        <v>4.1228070175438596</v>
      </c>
      <c r="R267" s="19"/>
      <c r="S267" s="20" t="str">
        <f>IF(N266="",$Y$12,IF(AND(N266=$Y$10,Q267='Laskuja (2)'!Q267),Laskuja!$Y$13,IF(AND(N266=$Y$10,Q267&lt;&gt;'Laskuja (2)'!Q267),Laskuja!$Y$14)))</f>
        <v>O i k e i n</v>
      </c>
    </row>
    <row r="269" spans="3:19" ht="15.75" thickBot="1" x14ac:dyDescent="0.3"/>
    <row r="270" spans="3:19" x14ac:dyDescent="0.25">
      <c r="C270" s="11" t="s">
        <v>33</v>
      </c>
      <c r="D270" s="12"/>
      <c r="E270" s="12"/>
      <c r="F270" s="12"/>
      <c r="G270" s="12"/>
      <c r="H270" s="12"/>
      <c r="I270" s="12"/>
      <c r="J270" s="12"/>
      <c r="K270" s="12"/>
      <c r="L270" s="13"/>
    </row>
    <row r="271" spans="3:19" ht="15.75" thickBot="1" x14ac:dyDescent="0.3">
      <c r="C271" s="14"/>
      <c r="D271" s="15"/>
      <c r="E271" s="15"/>
      <c r="F271" s="15"/>
      <c r="G271" s="15"/>
      <c r="H271" s="15"/>
      <c r="I271" s="15"/>
      <c r="J271" s="15"/>
      <c r="K271" s="15"/>
      <c r="L271" s="16"/>
      <c r="M271" s="15"/>
      <c r="O271" s="15"/>
      <c r="P271" s="15"/>
      <c r="Q271" s="15"/>
      <c r="R271" s="15"/>
    </row>
    <row r="272" spans="3:19" x14ac:dyDescent="0.25">
      <c r="C272" s="14"/>
      <c r="D272" s="15"/>
      <c r="E272" s="15"/>
      <c r="F272" s="15"/>
      <c r="G272" s="15"/>
      <c r="H272" s="15"/>
      <c r="I272" s="15"/>
      <c r="J272" s="15"/>
      <c r="K272" s="15"/>
      <c r="L272" s="16"/>
      <c r="M272" s="15"/>
      <c r="N272" s="11" t="s">
        <v>81</v>
      </c>
      <c r="O272" s="12"/>
      <c r="P272" s="12"/>
      <c r="Q272" s="12"/>
      <c r="R272" s="12"/>
      <c r="S272" s="13"/>
    </row>
    <row r="273" spans="3:19" x14ac:dyDescent="0.25">
      <c r="C273" s="14"/>
      <c r="D273" s="15" t="s">
        <v>67</v>
      </c>
      <c r="E273" s="15"/>
      <c r="F273" s="15"/>
      <c r="G273" s="15"/>
      <c r="H273" s="15"/>
      <c r="I273" s="15"/>
      <c r="J273" s="15"/>
      <c r="K273" s="15"/>
      <c r="L273" s="16"/>
      <c r="M273" s="15"/>
      <c r="N273" s="59" t="s">
        <v>242</v>
      </c>
      <c r="O273" s="15"/>
      <c r="P273" s="15"/>
      <c r="Q273" s="15"/>
      <c r="R273" s="15"/>
      <c r="S273" s="16"/>
    </row>
    <row r="274" spans="3:19" ht="15.75" thickBot="1" x14ac:dyDescent="0.3">
      <c r="C274" s="14" t="s">
        <v>75</v>
      </c>
      <c r="D274" s="25">
        <v>15</v>
      </c>
      <c r="E274" s="83" t="s">
        <v>60</v>
      </c>
      <c r="F274" s="25" t="s">
        <v>100</v>
      </c>
      <c r="G274" s="15"/>
      <c r="H274" s="83" t="s">
        <v>61</v>
      </c>
      <c r="I274" s="83" t="s">
        <v>60</v>
      </c>
      <c r="J274" s="5">
        <f>F275</f>
        <v>380</v>
      </c>
      <c r="K274" s="5" t="s">
        <v>62</v>
      </c>
      <c r="L274" s="65">
        <f>D274</f>
        <v>15</v>
      </c>
      <c r="M274" s="15"/>
      <c r="N274" s="59" t="s">
        <v>242</v>
      </c>
      <c r="O274" s="15"/>
      <c r="P274" s="15"/>
      <c r="Q274" s="15" t="s">
        <v>66</v>
      </c>
      <c r="R274" s="15"/>
      <c r="S274" s="16"/>
    </row>
    <row r="275" spans="3:19" x14ac:dyDescent="0.25">
      <c r="C275" s="14"/>
      <c r="D275" s="26">
        <v>100</v>
      </c>
      <c r="E275" s="83"/>
      <c r="F275" s="26">
        <v>380</v>
      </c>
      <c r="G275" s="15"/>
      <c r="H275" s="83"/>
      <c r="I275" s="83"/>
      <c r="J275" s="17"/>
      <c r="K275" s="17">
        <f>D275</f>
        <v>100</v>
      </c>
      <c r="L275" s="67"/>
      <c r="M275" s="15"/>
      <c r="N275" s="59" t="s">
        <v>242</v>
      </c>
      <c r="O275" s="15"/>
      <c r="P275" s="15"/>
      <c r="Q275" s="17">
        <f>J274*L274/K275</f>
        <v>57</v>
      </c>
      <c r="R275" s="15"/>
      <c r="S275" s="16"/>
    </row>
    <row r="276" spans="3:19" x14ac:dyDescent="0.25">
      <c r="C276" s="14"/>
      <c r="D276" s="15"/>
      <c r="E276" s="15"/>
      <c r="F276" s="15"/>
      <c r="G276" s="15"/>
      <c r="H276" s="15"/>
      <c r="I276" s="15"/>
      <c r="J276" s="15"/>
      <c r="K276" s="15"/>
      <c r="L276" s="16"/>
      <c r="N276" s="14"/>
      <c r="O276" s="15"/>
      <c r="P276" s="15"/>
      <c r="Q276" s="15"/>
      <c r="R276" s="15"/>
      <c r="S276" s="16"/>
    </row>
    <row r="277" spans="3:19" x14ac:dyDescent="0.25">
      <c r="C277" s="14"/>
      <c r="D277" s="15" t="s">
        <v>84</v>
      </c>
      <c r="E277" s="15"/>
      <c r="F277" s="15" t="s">
        <v>84</v>
      </c>
      <c r="G277" s="15" t="s">
        <v>85</v>
      </c>
      <c r="H277" s="15"/>
      <c r="I277" s="15"/>
      <c r="J277" s="15"/>
      <c r="K277" s="15"/>
      <c r="L277" s="16"/>
      <c r="N277" s="21" t="s">
        <v>82</v>
      </c>
      <c r="O277" s="15"/>
      <c r="P277" s="15"/>
      <c r="Q277" s="15" t="s">
        <v>85</v>
      </c>
      <c r="R277" s="15"/>
      <c r="S277" s="16" t="s">
        <v>40</v>
      </c>
    </row>
    <row r="278" spans="3:19" ht="15.75" thickBot="1" x14ac:dyDescent="0.3">
      <c r="C278" s="18" t="s">
        <v>92</v>
      </c>
      <c r="D278" s="61">
        <v>380</v>
      </c>
      <c r="E278" s="4" t="s">
        <v>71</v>
      </c>
      <c r="F278" s="61">
        <v>57</v>
      </c>
      <c r="G278" s="63">
        <f>IF(F278="",$Y$12,IF(E278=$Y$5,D278-F278,$Z$5))</f>
        <v>323</v>
      </c>
      <c r="H278" s="19"/>
      <c r="I278" s="19"/>
      <c r="J278" s="19"/>
      <c r="K278" s="19"/>
      <c r="L278" s="20"/>
      <c r="N278" s="18"/>
      <c r="O278" s="19"/>
      <c r="P278" s="19"/>
      <c r="Q278" s="19">
        <f>G278</f>
        <v>323</v>
      </c>
      <c r="R278" s="19"/>
      <c r="S278" s="20" t="str">
        <f>IF(N277="",$Y$12,IF(AND(N277=$Y$10,Q278='Laskuja (2)'!Q278),Laskuja!$Y$13,IF(AND(N277=$Y$10,Q278&lt;&gt;'Laskuja (2)'!Q278),Laskuja!$Y$14)))</f>
        <v>O i k e i n</v>
      </c>
    </row>
    <row r="279" spans="3:19" ht="15.75" thickBot="1" x14ac:dyDescent="0.3"/>
    <row r="280" spans="3:19" x14ac:dyDescent="0.25">
      <c r="C280" s="11" t="s">
        <v>34</v>
      </c>
      <c r="D280" s="12"/>
      <c r="E280" s="12"/>
      <c r="F280" s="12"/>
      <c r="G280" s="12"/>
      <c r="H280" s="12"/>
      <c r="I280" s="12"/>
      <c r="J280" s="12"/>
      <c r="K280" s="12"/>
      <c r="L280" s="13"/>
    </row>
    <row r="281" spans="3:19" ht="15.75" thickBot="1" x14ac:dyDescent="0.3">
      <c r="C281" s="14"/>
      <c r="D281" s="15" t="s">
        <v>101</v>
      </c>
      <c r="E281" s="15"/>
      <c r="F281" s="15"/>
      <c r="G281" s="15"/>
      <c r="H281" s="15"/>
      <c r="I281" s="15"/>
      <c r="J281" s="15"/>
      <c r="K281" s="15"/>
      <c r="L281" s="16"/>
    </row>
    <row r="282" spans="3:19" x14ac:dyDescent="0.25">
      <c r="C282" s="14"/>
      <c r="D282" s="15"/>
      <c r="E282" s="15"/>
      <c r="F282" s="15"/>
      <c r="G282" s="15"/>
      <c r="H282" s="15"/>
      <c r="I282" s="15"/>
      <c r="J282" s="15"/>
      <c r="K282" s="15"/>
      <c r="L282" s="16"/>
      <c r="M282" s="15"/>
      <c r="N282" s="11" t="s">
        <v>81</v>
      </c>
      <c r="O282" s="12"/>
      <c r="P282" s="12"/>
      <c r="Q282" s="12"/>
      <c r="R282" s="12"/>
      <c r="S282" s="13"/>
    </row>
    <row r="283" spans="3:19" x14ac:dyDescent="0.25">
      <c r="C283" s="14"/>
      <c r="D283" s="15" t="s">
        <v>67</v>
      </c>
      <c r="E283" s="15"/>
      <c r="F283" s="15"/>
      <c r="G283" s="15"/>
      <c r="H283" s="15"/>
      <c r="I283" s="15"/>
      <c r="J283" s="15"/>
      <c r="K283" s="15"/>
      <c r="L283" s="16"/>
      <c r="M283" s="15"/>
      <c r="N283" s="14"/>
      <c r="O283" s="15"/>
      <c r="P283" s="15"/>
      <c r="Q283" s="15"/>
      <c r="R283" s="15"/>
      <c r="S283" s="16"/>
    </row>
    <row r="284" spans="3:19" ht="15.75" thickBot="1" x14ac:dyDescent="0.3">
      <c r="C284" s="14"/>
      <c r="D284" s="25">
        <v>2</v>
      </c>
      <c r="E284" s="83" t="s">
        <v>60</v>
      </c>
      <c r="F284" s="25" t="s">
        <v>100</v>
      </c>
      <c r="G284" s="15"/>
      <c r="H284" s="83" t="s">
        <v>61</v>
      </c>
      <c r="I284" s="83" t="s">
        <v>60</v>
      </c>
      <c r="J284" s="5">
        <f>F285</f>
        <v>60</v>
      </c>
      <c r="K284" s="5" t="s">
        <v>62</v>
      </c>
      <c r="L284" s="65">
        <f>D284</f>
        <v>2</v>
      </c>
      <c r="M284" s="15"/>
      <c r="N284" s="21" t="s">
        <v>82</v>
      </c>
      <c r="O284" s="15"/>
      <c r="P284" s="15"/>
      <c r="Q284" s="15" t="s">
        <v>66</v>
      </c>
      <c r="R284" s="15"/>
      <c r="S284" s="16" t="s">
        <v>40</v>
      </c>
    </row>
    <row r="285" spans="3:19" ht="15.75" thickBot="1" x14ac:dyDescent="0.3">
      <c r="C285" s="14"/>
      <c r="D285" s="26">
        <v>100</v>
      </c>
      <c r="E285" s="83"/>
      <c r="F285" s="26">
        <v>60</v>
      </c>
      <c r="G285" s="15"/>
      <c r="H285" s="83"/>
      <c r="I285" s="83"/>
      <c r="J285" s="17"/>
      <c r="K285" s="17">
        <f>D285</f>
        <v>100</v>
      </c>
      <c r="L285" s="67"/>
      <c r="M285" s="15"/>
      <c r="N285" s="18"/>
      <c r="O285" s="19"/>
      <c r="P285" s="19"/>
      <c r="Q285" s="4">
        <f>J284*L284/K285</f>
        <v>1.2</v>
      </c>
      <c r="R285" s="19"/>
      <c r="S285" s="20" t="str">
        <f>IF(N284="",$Y$12,IF(AND(N284=$Y$10,Q285='Laskuja (2)'!Q285),Laskuja!$Y$13,IF(AND(N284=$Y$10,Q285&lt;&gt;'Laskuja (2)'!Q285),Laskuja!$Y$14)))</f>
        <v>O i k e i n</v>
      </c>
    </row>
    <row r="286" spans="3:19" ht="15.75" thickBot="1" x14ac:dyDescent="0.3">
      <c r="C286" s="18"/>
      <c r="D286" s="19"/>
      <c r="E286" s="19"/>
      <c r="F286" s="19"/>
      <c r="G286" s="19"/>
      <c r="H286" s="19"/>
      <c r="I286" s="19"/>
      <c r="J286" s="19"/>
      <c r="K286" s="19"/>
      <c r="L286" s="20"/>
    </row>
    <row r="287" spans="3:19" ht="15.75" thickBot="1" x14ac:dyDescent="0.3"/>
    <row r="288" spans="3:19" ht="15.75" thickBot="1" x14ac:dyDescent="0.3">
      <c r="C288" s="11" t="s">
        <v>35</v>
      </c>
      <c r="D288" s="12"/>
      <c r="E288" s="12"/>
      <c r="F288" s="12"/>
      <c r="G288" s="12"/>
      <c r="H288" s="12"/>
      <c r="I288" s="12"/>
      <c r="J288" s="12"/>
      <c r="K288" s="12"/>
      <c r="L288" s="13"/>
    </row>
    <row r="289" spans="3:19" x14ac:dyDescent="0.25">
      <c r="C289" s="14"/>
      <c r="D289" s="15"/>
      <c r="E289" s="15"/>
      <c r="F289" s="15"/>
      <c r="G289" s="15"/>
      <c r="H289" s="15"/>
      <c r="I289" s="15"/>
      <c r="J289" s="15"/>
      <c r="K289" s="15"/>
      <c r="L289" s="16"/>
      <c r="M289" s="15"/>
      <c r="N289" s="11"/>
      <c r="O289" s="12"/>
      <c r="P289" s="12"/>
      <c r="Q289" s="12"/>
      <c r="R289" s="12"/>
      <c r="S289" s="13"/>
    </row>
    <row r="290" spans="3:19" x14ac:dyDescent="0.25">
      <c r="C290" s="14"/>
      <c r="D290" s="15"/>
      <c r="E290" s="15"/>
      <c r="F290" s="15"/>
      <c r="G290" s="15"/>
      <c r="H290" s="15"/>
      <c r="I290" s="15"/>
      <c r="J290" s="15"/>
      <c r="K290" s="15"/>
      <c r="L290" s="16"/>
      <c r="M290" s="15"/>
      <c r="N290" s="14" t="s">
        <v>81</v>
      </c>
      <c r="O290" s="15"/>
      <c r="P290" s="15"/>
      <c r="Q290" s="15"/>
      <c r="R290" s="15"/>
      <c r="S290" s="16"/>
    </row>
    <row r="291" spans="3:19" x14ac:dyDescent="0.25">
      <c r="C291" s="14"/>
      <c r="D291" s="15" t="s">
        <v>67</v>
      </c>
      <c r="E291" s="15"/>
      <c r="F291" s="15"/>
      <c r="G291" s="15"/>
      <c r="H291" s="15"/>
      <c r="I291" s="15"/>
      <c r="J291" s="15"/>
      <c r="K291" s="15"/>
      <c r="L291" s="16"/>
      <c r="M291" s="15"/>
      <c r="N291" s="14"/>
      <c r="O291" s="15"/>
      <c r="P291" s="15"/>
      <c r="Q291" s="15"/>
      <c r="R291" s="15"/>
      <c r="S291" s="16"/>
    </row>
    <row r="292" spans="3:19" ht="15.75" thickBot="1" x14ac:dyDescent="0.3">
      <c r="C292" s="14"/>
      <c r="D292" s="25" t="s">
        <v>61</v>
      </c>
      <c r="E292" s="83" t="s">
        <v>60</v>
      </c>
      <c r="F292" s="25">
        <v>15</v>
      </c>
      <c r="G292" s="15"/>
      <c r="H292" s="83" t="s">
        <v>61</v>
      </c>
      <c r="I292" s="83" t="s">
        <v>60</v>
      </c>
      <c r="J292" s="5">
        <f>F292</f>
        <v>15</v>
      </c>
      <c r="K292" s="5" t="s">
        <v>62</v>
      </c>
      <c r="L292" s="65">
        <f>D293</f>
        <v>100</v>
      </c>
      <c r="M292" s="15"/>
      <c r="N292" s="21" t="s">
        <v>82</v>
      </c>
      <c r="O292" s="15"/>
      <c r="P292" s="15"/>
      <c r="Q292" s="15" t="s">
        <v>66</v>
      </c>
      <c r="R292" s="15"/>
      <c r="S292" s="16" t="s">
        <v>40</v>
      </c>
    </row>
    <row r="293" spans="3:19" ht="15.75" thickBot="1" x14ac:dyDescent="0.3">
      <c r="C293" s="18"/>
      <c r="D293" s="25">
        <v>100</v>
      </c>
      <c r="E293" s="84"/>
      <c r="F293" s="25">
        <v>20</v>
      </c>
      <c r="G293" s="19"/>
      <c r="H293" s="84"/>
      <c r="I293" s="84"/>
      <c r="J293" s="4"/>
      <c r="K293" s="4">
        <f>F293</f>
        <v>20</v>
      </c>
      <c r="L293" s="66"/>
      <c r="M293" s="15"/>
      <c r="N293" s="18"/>
      <c r="O293" s="19"/>
      <c r="P293" s="19"/>
      <c r="Q293" s="4">
        <f>J292*L292/K293</f>
        <v>75</v>
      </c>
      <c r="R293" s="19"/>
      <c r="S293" s="20" t="str">
        <f>IF(N292="",$Y$12,IF(AND(N292=$Y$10,Q293='Laskuja (2)'!Q293),Laskuja!$Y$13,IF(AND(N292=$Y$10,Q293&lt;&gt;'Laskuja (2)'!Q293),Laskuja!$Y$14)))</f>
        <v>O i k e i n</v>
      </c>
    </row>
    <row r="295" spans="3:19" ht="15.75" thickBot="1" x14ac:dyDescent="0.3"/>
    <row r="296" spans="3:19" x14ac:dyDescent="0.25">
      <c r="C296" s="11" t="s">
        <v>36</v>
      </c>
      <c r="D296" s="12"/>
      <c r="E296" s="12"/>
      <c r="F296" s="12"/>
      <c r="G296" s="12"/>
      <c r="H296" s="12"/>
      <c r="I296" s="12"/>
      <c r="J296" s="12"/>
      <c r="K296" s="12"/>
      <c r="L296" s="13"/>
    </row>
    <row r="297" spans="3:19" ht="15.75" thickBot="1" x14ac:dyDescent="0.3">
      <c r="C297" s="14"/>
      <c r="D297" s="15"/>
      <c r="E297" s="15"/>
      <c r="F297" s="15"/>
      <c r="G297" s="15"/>
      <c r="H297" s="15"/>
      <c r="I297" s="15"/>
      <c r="J297" s="15"/>
      <c r="K297" s="15"/>
      <c r="L297" s="16"/>
      <c r="M297" s="15"/>
      <c r="O297" s="15"/>
      <c r="P297" s="15"/>
      <c r="Q297" s="15"/>
      <c r="R297" s="15"/>
    </row>
    <row r="298" spans="3:19" x14ac:dyDescent="0.25">
      <c r="C298" s="14"/>
      <c r="D298" s="15"/>
      <c r="E298" s="15"/>
      <c r="F298" s="15"/>
      <c r="G298" s="15"/>
      <c r="H298" s="15"/>
      <c r="I298" s="15"/>
      <c r="J298" s="15"/>
      <c r="K298" s="15"/>
      <c r="L298" s="16"/>
      <c r="M298" s="15"/>
      <c r="N298" s="11" t="s">
        <v>81</v>
      </c>
      <c r="O298" s="12"/>
      <c r="P298" s="12"/>
      <c r="Q298" s="12"/>
      <c r="R298" s="12"/>
      <c r="S298" s="13"/>
    </row>
    <row r="299" spans="3:19" x14ac:dyDescent="0.25">
      <c r="C299" s="14"/>
      <c r="D299" s="15" t="s">
        <v>67</v>
      </c>
      <c r="E299" s="15"/>
      <c r="F299" s="15"/>
      <c r="G299" s="15"/>
      <c r="H299" s="15"/>
      <c r="I299" s="15"/>
      <c r="J299" s="15"/>
      <c r="K299" s="15"/>
      <c r="L299" s="16"/>
      <c r="M299" s="15"/>
      <c r="N299" s="14"/>
      <c r="O299" s="15"/>
      <c r="P299" s="15"/>
      <c r="Q299" s="15"/>
      <c r="R299" s="15"/>
      <c r="S299" s="16"/>
    </row>
    <row r="300" spans="3:19" ht="15.75" thickBot="1" x14ac:dyDescent="0.3">
      <c r="C300" s="14"/>
      <c r="D300" s="25">
        <v>13</v>
      </c>
      <c r="E300" s="83" t="s">
        <v>60</v>
      </c>
      <c r="F300" s="25">
        <v>20000</v>
      </c>
      <c r="G300" s="15"/>
      <c r="H300" s="83" t="s">
        <v>61</v>
      </c>
      <c r="I300" s="83" t="s">
        <v>60</v>
      </c>
      <c r="J300" s="5">
        <f>F300</f>
        <v>20000</v>
      </c>
      <c r="K300" s="5" t="s">
        <v>62</v>
      </c>
      <c r="L300" s="65">
        <f>D301</f>
        <v>100</v>
      </c>
      <c r="M300" s="15"/>
      <c r="N300" s="21" t="s">
        <v>82</v>
      </c>
      <c r="O300" s="15"/>
      <c r="P300" s="15"/>
      <c r="Q300" s="15" t="s">
        <v>66</v>
      </c>
      <c r="R300" s="15"/>
      <c r="S300" s="16" t="s">
        <v>40</v>
      </c>
    </row>
    <row r="301" spans="3:19" ht="15.75" thickBot="1" x14ac:dyDescent="0.3">
      <c r="C301" s="18"/>
      <c r="D301" s="25">
        <v>100</v>
      </c>
      <c r="E301" s="84"/>
      <c r="F301" s="25" t="s">
        <v>61</v>
      </c>
      <c r="G301" s="19"/>
      <c r="H301" s="84"/>
      <c r="I301" s="84"/>
      <c r="J301" s="4"/>
      <c r="K301" s="4">
        <f>D300</f>
        <v>13</v>
      </c>
      <c r="L301" s="66"/>
      <c r="M301" s="15"/>
      <c r="N301" s="18"/>
      <c r="O301" s="19"/>
      <c r="P301" s="19"/>
      <c r="Q301" s="4">
        <f>J300*L300/K301</f>
        <v>153846.15384615384</v>
      </c>
      <c r="R301" s="19"/>
      <c r="S301" s="20" t="str">
        <f>IF(N300="",$Y$12,IF(AND(N300=$Y$10,Q301='Laskuja (2)'!Q301),Laskuja!$Y$13,IF(AND(N300=$Y$10,Q301&lt;&gt;'Laskuja (2)'!Q301),Laskuja!$Y$14)))</f>
        <v>O i k e i n</v>
      </c>
    </row>
    <row r="303" spans="3:19" ht="15.75" thickBot="1" x14ac:dyDescent="0.3"/>
    <row r="304" spans="3:19" x14ac:dyDescent="0.25">
      <c r="C304" s="11" t="s">
        <v>37</v>
      </c>
      <c r="D304" s="12"/>
      <c r="E304" s="12"/>
      <c r="F304" s="12"/>
      <c r="G304" s="12"/>
      <c r="H304" s="12"/>
      <c r="I304" s="12"/>
      <c r="J304" s="12"/>
      <c r="K304" s="12"/>
      <c r="L304" s="13"/>
    </row>
    <row r="305" spans="3:19" ht="15.75" thickBot="1" x14ac:dyDescent="0.3">
      <c r="C305" s="14"/>
      <c r="D305" s="15"/>
      <c r="E305" s="15"/>
      <c r="F305" s="15"/>
      <c r="G305" s="15"/>
      <c r="H305" s="15"/>
      <c r="I305" s="15"/>
      <c r="J305" s="15"/>
      <c r="K305" s="15"/>
      <c r="L305" s="16"/>
    </row>
    <row r="306" spans="3:19" x14ac:dyDescent="0.25">
      <c r="C306" s="14"/>
      <c r="D306" s="15"/>
      <c r="E306" s="15"/>
      <c r="F306" s="15"/>
      <c r="G306" s="15"/>
      <c r="H306" s="15"/>
      <c r="I306" s="15"/>
      <c r="J306" s="15"/>
      <c r="K306" s="15"/>
      <c r="L306" s="16"/>
      <c r="M306" s="15"/>
      <c r="N306" s="11" t="s">
        <v>81</v>
      </c>
      <c r="O306" s="12"/>
      <c r="P306" s="12"/>
      <c r="Q306" s="12"/>
      <c r="R306" s="12"/>
      <c r="S306" s="13"/>
    </row>
    <row r="307" spans="3:19" x14ac:dyDescent="0.25">
      <c r="C307" s="14"/>
      <c r="D307" s="15" t="s">
        <v>67</v>
      </c>
      <c r="E307" s="15"/>
      <c r="F307" s="15"/>
      <c r="G307" s="15"/>
      <c r="H307" s="15"/>
      <c r="I307" s="15"/>
      <c r="J307" s="15"/>
      <c r="K307" s="15"/>
      <c r="L307" s="16"/>
      <c r="M307" s="15"/>
      <c r="N307" s="14"/>
      <c r="O307" s="15"/>
      <c r="P307" s="15"/>
      <c r="Q307" s="15"/>
      <c r="R307" s="15"/>
      <c r="S307" s="16"/>
    </row>
    <row r="308" spans="3:19" ht="15.75" thickBot="1" x14ac:dyDescent="0.3">
      <c r="C308" s="14"/>
      <c r="D308" s="25" t="s">
        <v>61</v>
      </c>
      <c r="E308" s="83" t="s">
        <v>60</v>
      </c>
      <c r="F308" s="25">
        <v>220</v>
      </c>
      <c r="G308" s="15"/>
      <c r="H308" s="83" t="s">
        <v>61</v>
      </c>
      <c r="I308" s="83" t="s">
        <v>60</v>
      </c>
      <c r="J308" s="5">
        <f>F308</f>
        <v>220</v>
      </c>
      <c r="K308" s="5" t="s">
        <v>62</v>
      </c>
      <c r="L308" s="65">
        <f>D309</f>
        <v>100</v>
      </c>
      <c r="M308" s="15"/>
      <c r="N308" s="21" t="s">
        <v>82</v>
      </c>
      <c r="O308" s="15"/>
      <c r="P308" s="15"/>
      <c r="Q308" s="15" t="s">
        <v>66</v>
      </c>
      <c r="R308" s="15"/>
      <c r="S308" s="16" t="s">
        <v>40</v>
      </c>
    </row>
    <row r="309" spans="3:19" ht="15.75" thickBot="1" x14ac:dyDescent="0.3">
      <c r="C309" s="18"/>
      <c r="D309" s="25">
        <v>100</v>
      </c>
      <c r="E309" s="84"/>
      <c r="F309" s="25">
        <v>20</v>
      </c>
      <c r="G309" s="19"/>
      <c r="H309" s="84"/>
      <c r="I309" s="84"/>
      <c r="J309" s="4"/>
      <c r="K309" s="4">
        <f>F309</f>
        <v>20</v>
      </c>
      <c r="L309" s="66"/>
      <c r="M309" s="15"/>
      <c r="N309" s="18"/>
      <c r="O309" s="19"/>
      <c r="P309" s="19"/>
      <c r="Q309" s="4">
        <f>J308*L308/K309</f>
        <v>1100</v>
      </c>
      <c r="R309" s="19"/>
      <c r="S309" s="20" t="str">
        <f>IF(N308="",$Y$12,IF(AND(N308=$Y$10,Q309='Laskuja (2)'!Q309),Laskuja!$Y$13,IF(AND(N308=$Y$10,Q309&lt;&gt;'Laskuja (2)'!Q309),Laskuja!$Y$14)))</f>
        <v>O i k e i n</v>
      </c>
    </row>
    <row r="310" spans="3:19" ht="15.75" thickBot="1" x14ac:dyDescent="0.3"/>
    <row r="311" spans="3:19" x14ac:dyDescent="0.25">
      <c r="C311" s="74" t="s">
        <v>38</v>
      </c>
      <c r="D311" s="75"/>
      <c r="E311" s="75"/>
      <c r="F311" s="75"/>
      <c r="G311" s="75"/>
      <c r="H311" s="75"/>
      <c r="I311" s="75"/>
      <c r="J311" s="75"/>
      <c r="K311" s="12"/>
      <c r="L311" s="13"/>
    </row>
    <row r="312" spans="3:19" x14ac:dyDescent="0.25">
      <c r="C312" s="76"/>
      <c r="D312" s="77"/>
      <c r="E312" s="77"/>
      <c r="F312" s="77"/>
      <c r="G312" s="77"/>
      <c r="H312" s="77"/>
      <c r="I312" s="77"/>
      <c r="J312" s="77"/>
      <c r="K312" s="15"/>
      <c r="L312" s="16"/>
    </row>
    <row r="313" spans="3:19" x14ac:dyDescent="0.25">
      <c r="C313" s="14"/>
      <c r="D313" s="15"/>
      <c r="E313" s="15"/>
      <c r="F313" s="15"/>
      <c r="G313" s="15"/>
      <c r="H313" s="15"/>
      <c r="I313" s="15"/>
      <c r="J313" s="15"/>
      <c r="K313" s="15"/>
      <c r="L313" s="16"/>
    </row>
    <row r="314" spans="3:19" x14ac:dyDescent="0.25">
      <c r="C314" s="14"/>
      <c r="D314" s="15" t="s">
        <v>84</v>
      </c>
      <c r="E314" s="15"/>
      <c r="F314" s="15" t="s">
        <v>84</v>
      </c>
      <c r="G314" s="37" t="s">
        <v>213</v>
      </c>
      <c r="H314" s="15"/>
      <c r="I314" s="15"/>
      <c r="J314" s="15"/>
      <c r="K314" s="15"/>
      <c r="L314" s="16"/>
    </row>
    <row r="315" spans="3:19" ht="15.75" thickBot="1" x14ac:dyDescent="0.3">
      <c r="C315" s="14" t="s">
        <v>75</v>
      </c>
      <c r="D315" s="27">
        <v>100</v>
      </c>
      <c r="E315" s="17" t="s">
        <v>71</v>
      </c>
      <c r="F315" s="27">
        <v>5</v>
      </c>
      <c r="G315" s="37" t="str">
        <f>IF(F315="",$Y$12,IF(E315=$Y$5,CONCATENATE(D315-F315,",  ",$Z$4),$Z$5))</f>
        <v>95,  ok</v>
      </c>
      <c r="H315" s="15"/>
      <c r="I315" s="15"/>
      <c r="J315" s="15"/>
      <c r="K315" s="15"/>
      <c r="L315" s="16"/>
    </row>
    <row r="316" spans="3:19" x14ac:dyDescent="0.25">
      <c r="C316" s="14"/>
      <c r="D316" s="15"/>
      <c r="E316" s="15"/>
      <c r="F316" s="15"/>
      <c r="G316" s="15"/>
      <c r="H316" s="15"/>
      <c r="I316" s="15"/>
      <c r="J316" s="15"/>
      <c r="K316" s="15"/>
      <c r="L316" s="16"/>
      <c r="M316" s="15"/>
      <c r="N316" s="11" t="s">
        <v>81</v>
      </c>
      <c r="O316" s="12"/>
      <c r="P316" s="12"/>
      <c r="Q316" s="12"/>
      <c r="R316" s="12"/>
      <c r="S316" s="13"/>
    </row>
    <row r="317" spans="3:19" x14ac:dyDescent="0.25">
      <c r="C317" s="14"/>
      <c r="D317" s="15" t="s">
        <v>67</v>
      </c>
      <c r="E317" s="15"/>
      <c r="F317" s="15"/>
      <c r="G317" s="15"/>
      <c r="H317" s="15"/>
      <c r="I317" s="15"/>
      <c r="J317" s="15"/>
      <c r="K317" s="15"/>
      <c r="L317" s="16"/>
      <c r="M317" s="15"/>
      <c r="N317" s="14"/>
      <c r="O317" s="15"/>
      <c r="P317" s="15"/>
      <c r="Q317" s="15"/>
      <c r="R317" s="15"/>
      <c r="S317" s="16"/>
    </row>
    <row r="318" spans="3:19" ht="15.75" thickBot="1" x14ac:dyDescent="0.3">
      <c r="C318" s="14"/>
      <c r="D318" s="25">
        <v>95</v>
      </c>
      <c r="E318" s="83" t="s">
        <v>60</v>
      </c>
      <c r="F318" s="25">
        <v>17</v>
      </c>
      <c r="G318" s="15"/>
      <c r="H318" s="83" t="s">
        <v>61</v>
      </c>
      <c r="I318" s="83" t="s">
        <v>60</v>
      </c>
      <c r="J318" s="5">
        <f>F318</f>
        <v>17</v>
      </c>
      <c r="K318" s="5" t="s">
        <v>62</v>
      </c>
      <c r="L318" s="65">
        <f>D319</f>
        <v>100</v>
      </c>
      <c r="M318" s="15"/>
      <c r="N318" s="21" t="s">
        <v>82</v>
      </c>
      <c r="O318" s="15"/>
      <c r="P318" s="15"/>
      <c r="Q318" s="15" t="s">
        <v>66</v>
      </c>
      <c r="R318" s="15"/>
      <c r="S318" s="16" t="s">
        <v>40</v>
      </c>
    </row>
    <row r="319" spans="3:19" ht="15.75" thickBot="1" x14ac:dyDescent="0.3">
      <c r="C319" s="14"/>
      <c r="D319" s="26">
        <v>100</v>
      </c>
      <c r="E319" s="83"/>
      <c r="F319" s="26" t="s">
        <v>61</v>
      </c>
      <c r="G319" s="15"/>
      <c r="H319" s="83"/>
      <c r="I319" s="83"/>
      <c r="J319" s="17"/>
      <c r="K319" s="17">
        <f>D318</f>
        <v>95</v>
      </c>
      <c r="L319" s="67"/>
      <c r="M319" s="15"/>
      <c r="N319" s="18"/>
      <c r="O319" s="19"/>
      <c r="P319" s="19"/>
      <c r="Q319" s="4">
        <f>J318*L318/K319</f>
        <v>17.894736842105264</v>
      </c>
      <c r="R319" s="19"/>
      <c r="S319" s="20" t="str">
        <f>IF(N318="",$Y$12,IF(AND(N318=$Y$10,Q319='Laskuja (2)'!Q319),Laskuja!$Y$13,IF(AND(N318=$Y$10,Q319&lt;&gt;'Laskuja (2)'!Q319),Laskuja!$Y$14)))</f>
        <v>O i k e i n</v>
      </c>
    </row>
    <row r="320" spans="3:19" ht="15.75" thickBot="1" x14ac:dyDescent="0.3">
      <c r="C320" s="18"/>
      <c r="D320" s="19"/>
      <c r="E320" s="19"/>
      <c r="F320" s="19"/>
      <c r="G320" s="19"/>
      <c r="H320" s="19"/>
      <c r="I320" s="19"/>
      <c r="J320" s="19"/>
      <c r="K320" s="19"/>
      <c r="L320" s="20"/>
    </row>
    <row r="322" spans="3:19" ht="15.75" thickBot="1" x14ac:dyDescent="0.3"/>
    <row r="323" spans="3:19" x14ac:dyDescent="0.25">
      <c r="C323" s="74" t="s">
        <v>113</v>
      </c>
      <c r="D323" s="75"/>
      <c r="E323" s="75"/>
      <c r="F323" s="75"/>
      <c r="G323" s="75"/>
      <c r="H323" s="75"/>
      <c r="I323" s="75"/>
      <c r="J323" s="75"/>
      <c r="K323" s="75"/>
      <c r="L323" s="13"/>
    </row>
    <row r="324" spans="3:19" x14ac:dyDescent="0.25">
      <c r="C324" s="76"/>
      <c r="D324" s="77"/>
      <c r="E324" s="77"/>
      <c r="F324" s="77"/>
      <c r="G324" s="77"/>
      <c r="H324" s="77"/>
      <c r="I324" s="77"/>
      <c r="J324" s="77"/>
      <c r="K324" s="77"/>
      <c r="L324" s="16"/>
    </row>
    <row r="325" spans="3:19" ht="15.75" thickBot="1" x14ac:dyDescent="0.3">
      <c r="C325" s="14"/>
      <c r="D325" s="15"/>
      <c r="E325" s="15"/>
      <c r="F325" s="15"/>
      <c r="G325" s="15"/>
      <c r="H325" s="15"/>
      <c r="I325" s="15"/>
      <c r="J325" s="15"/>
      <c r="K325" s="15"/>
      <c r="L325" s="16"/>
    </row>
    <row r="326" spans="3:19" x14ac:dyDescent="0.25">
      <c r="C326" s="14"/>
      <c r="D326" s="15" t="s">
        <v>84</v>
      </c>
      <c r="E326" s="15"/>
      <c r="F326" s="15"/>
      <c r="G326" s="15" t="s">
        <v>84</v>
      </c>
      <c r="H326" s="15"/>
      <c r="I326" s="15"/>
      <c r="J326" s="15"/>
      <c r="K326" s="15"/>
      <c r="L326" s="16"/>
      <c r="N326" s="11" t="s">
        <v>81</v>
      </c>
      <c r="O326" s="12"/>
      <c r="P326" s="12"/>
      <c r="Q326" s="12"/>
      <c r="R326" s="12"/>
      <c r="S326" s="13"/>
    </row>
    <row r="327" spans="3:19" x14ac:dyDescent="0.25">
      <c r="C327" s="14" t="s">
        <v>75</v>
      </c>
      <c r="D327" s="27">
        <v>500</v>
      </c>
      <c r="E327" s="17" t="s">
        <v>62</v>
      </c>
      <c r="F327" s="15" t="s">
        <v>148</v>
      </c>
      <c r="G327" s="27">
        <v>1.2</v>
      </c>
      <c r="H327" s="15">
        <f>D327*G327</f>
        <v>600</v>
      </c>
      <c r="I327" s="15"/>
      <c r="J327" s="15"/>
      <c r="K327" s="15"/>
      <c r="L327" s="16"/>
      <c r="N327" s="14"/>
      <c r="O327" s="15"/>
      <c r="P327" s="15"/>
      <c r="Q327" s="15"/>
      <c r="R327" s="15"/>
      <c r="S327" s="16"/>
    </row>
    <row r="328" spans="3:19" x14ac:dyDescent="0.25">
      <c r="C328" s="14" t="s">
        <v>92</v>
      </c>
      <c r="D328" s="27">
        <v>600</v>
      </c>
      <c r="E328" s="17" t="s">
        <v>62</v>
      </c>
      <c r="F328" s="15" t="s">
        <v>149</v>
      </c>
      <c r="G328" s="27">
        <v>0.8</v>
      </c>
      <c r="H328" s="15">
        <f>D328*G328</f>
        <v>480</v>
      </c>
      <c r="I328" s="15"/>
      <c r="J328" s="15"/>
      <c r="K328" s="15"/>
      <c r="L328" s="16"/>
      <c r="N328" s="21" t="s">
        <v>82</v>
      </c>
      <c r="O328" s="15"/>
      <c r="P328" s="15"/>
      <c r="Q328" s="15" t="s">
        <v>85</v>
      </c>
      <c r="R328" s="15"/>
      <c r="S328" s="16" t="s">
        <v>40</v>
      </c>
    </row>
    <row r="329" spans="3:19" ht="15.75" thickBot="1" x14ac:dyDescent="0.3">
      <c r="C329" s="18"/>
      <c r="D329" s="19"/>
      <c r="E329" s="19"/>
      <c r="F329" s="19"/>
      <c r="G329" s="19"/>
      <c r="H329" s="19"/>
      <c r="I329" s="19"/>
      <c r="J329" s="19"/>
      <c r="K329" s="19"/>
      <c r="L329" s="20"/>
      <c r="N329" s="18"/>
      <c r="O329" s="19"/>
      <c r="P329" s="19"/>
      <c r="Q329" s="4">
        <f>H328</f>
        <v>480</v>
      </c>
      <c r="R329" s="19"/>
      <c r="S329" s="20" t="str">
        <f>IF(N328="",$Y$12,IF(AND(N328=$Y$10,Q329='Laskuja (2)'!Q329),Laskuja!$Y$13,IF(AND(N328=$Y$10,Q329&lt;&gt;'Laskuja (2)'!Q329),Laskuja!$Y$14)))</f>
        <v>O i k e i n</v>
      </c>
    </row>
    <row r="330" spans="3:19" ht="15.75" thickBot="1" x14ac:dyDescent="0.3">
      <c r="F330" t="s">
        <v>147</v>
      </c>
    </row>
    <row r="331" spans="3:19" x14ac:dyDescent="0.25">
      <c r="C331" s="74" t="s">
        <v>114</v>
      </c>
      <c r="D331" s="75"/>
      <c r="E331" s="75"/>
      <c r="F331" s="75"/>
      <c r="G331" s="75"/>
      <c r="H331" s="75"/>
      <c r="I331" s="75"/>
      <c r="J331" s="12"/>
      <c r="K331" s="12"/>
      <c r="L331" s="13"/>
    </row>
    <row r="332" spans="3:19" x14ac:dyDescent="0.25">
      <c r="C332" s="76"/>
      <c r="D332" s="77"/>
      <c r="E332" s="77"/>
      <c r="F332" s="77"/>
      <c r="G332" s="77"/>
      <c r="H332" s="77"/>
      <c r="I332" s="77"/>
      <c r="J332" s="15"/>
      <c r="K332" s="15"/>
      <c r="L332" s="16"/>
    </row>
    <row r="333" spans="3:19" ht="15.75" thickBot="1" x14ac:dyDescent="0.3">
      <c r="C333" s="14"/>
      <c r="D333" s="15"/>
      <c r="E333" s="15"/>
      <c r="F333" s="15"/>
      <c r="G333" s="15"/>
      <c r="H333" s="15"/>
      <c r="I333" s="15"/>
      <c r="J333" s="15"/>
      <c r="K333" s="15"/>
      <c r="L333" s="16"/>
    </row>
    <row r="334" spans="3:19" x14ac:dyDescent="0.25">
      <c r="C334" s="14"/>
      <c r="D334" s="15"/>
      <c r="E334" s="15"/>
      <c r="F334" s="15"/>
      <c r="G334" s="15"/>
      <c r="H334" s="15"/>
      <c r="I334" s="15"/>
      <c r="J334" s="15"/>
      <c r="K334" s="15"/>
      <c r="L334" s="16"/>
      <c r="M334" s="15"/>
      <c r="N334" s="11" t="s">
        <v>81</v>
      </c>
      <c r="O334" s="12"/>
      <c r="P334" s="12"/>
      <c r="Q334" s="12"/>
      <c r="R334" s="12"/>
      <c r="S334" s="13"/>
    </row>
    <row r="335" spans="3:19" x14ac:dyDescent="0.25">
      <c r="C335" s="14"/>
      <c r="D335" s="15" t="s">
        <v>67</v>
      </c>
      <c r="E335" s="15"/>
      <c r="F335" s="15"/>
      <c r="G335" s="15"/>
      <c r="H335" s="15"/>
      <c r="I335" s="15"/>
      <c r="J335" s="15"/>
      <c r="K335" s="15"/>
      <c r="L335" s="16"/>
      <c r="M335" s="15"/>
      <c r="N335" s="14"/>
      <c r="O335" s="15"/>
      <c r="P335" s="15"/>
      <c r="Q335" s="15"/>
      <c r="R335" s="15"/>
      <c r="S335" s="16"/>
    </row>
    <row r="336" spans="3:19" ht="15.75" thickBot="1" x14ac:dyDescent="0.3">
      <c r="C336" s="14" t="s">
        <v>150</v>
      </c>
      <c r="D336" s="25">
        <v>90</v>
      </c>
      <c r="E336" s="83" t="s">
        <v>60</v>
      </c>
      <c r="F336" s="25">
        <v>450</v>
      </c>
      <c r="G336" s="15"/>
      <c r="H336" s="83" t="s">
        <v>61</v>
      </c>
      <c r="I336" s="83" t="s">
        <v>60</v>
      </c>
      <c r="J336" s="5">
        <f>F336</f>
        <v>450</v>
      </c>
      <c r="K336" s="5" t="s">
        <v>62</v>
      </c>
      <c r="L336" s="65">
        <f>D337</f>
        <v>100</v>
      </c>
      <c r="M336" s="15"/>
      <c r="N336" s="21" t="s">
        <v>82</v>
      </c>
      <c r="O336" s="15"/>
      <c r="P336" s="15"/>
      <c r="Q336" s="15" t="s">
        <v>66</v>
      </c>
      <c r="R336" s="15"/>
      <c r="S336" s="16" t="s">
        <v>40</v>
      </c>
    </row>
    <row r="337" spans="3:31" ht="15.75" thickBot="1" x14ac:dyDescent="0.3">
      <c r="C337" s="14"/>
      <c r="D337" s="26">
        <v>100</v>
      </c>
      <c r="E337" s="83"/>
      <c r="F337" s="26" t="s">
        <v>61</v>
      </c>
      <c r="G337" s="15"/>
      <c r="H337" s="83"/>
      <c r="I337" s="83"/>
      <c r="J337" s="17"/>
      <c r="K337" s="17">
        <f>D336</f>
        <v>90</v>
      </c>
      <c r="L337" s="67"/>
      <c r="M337" s="15"/>
      <c r="N337" s="18"/>
      <c r="O337" s="19"/>
      <c r="P337" s="19"/>
      <c r="Q337" s="4">
        <f>J336*L336/K337</f>
        <v>500</v>
      </c>
      <c r="R337" s="19"/>
      <c r="S337" s="20" t="str">
        <f>IF(N336="",$Y$12,IF(AND(N336=$Y$10,Q337='Laskuja (2)'!Q337),Laskuja!$Y$13,IF(AND(N336=$Y$10,Q337&lt;&gt;'Laskuja (2)'!Q337),Laskuja!$Y$14)))</f>
        <v>O i k e i n</v>
      </c>
    </row>
    <row r="338" spans="3:31" ht="15.75" thickBot="1" x14ac:dyDescent="0.3">
      <c r="C338" s="14"/>
      <c r="D338" s="15"/>
      <c r="E338" s="15"/>
      <c r="F338" s="15"/>
      <c r="G338" s="15"/>
      <c r="H338" s="15"/>
      <c r="I338" s="15"/>
      <c r="J338" s="15"/>
      <c r="K338" s="15"/>
      <c r="L338" s="16"/>
    </row>
    <row r="339" spans="3:31" x14ac:dyDescent="0.25">
      <c r="C339" s="14"/>
      <c r="D339" s="15"/>
      <c r="E339" s="15"/>
      <c r="F339" s="15"/>
      <c r="G339" s="15"/>
      <c r="H339" s="15"/>
      <c r="I339" s="15"/>
      <c r="J339" s="15"/>
      <c r="K339" s="15"/>
      <c r="L339" s="16"/>
      <c r="M339" s="15"/>
      <c r="N339" s="11" t="s">
        <v>81</v>
      </c>
      <c r="O339" s="12"/>
      <c r="P339" s="12"/>
      <c r="Q339" s="12"/>
      <c r="R339" s="12"/>
      <c r="S339" s="13"/>
    </row>
    <row r="340" spans="3:31" x14ac:dyDescent="0.25">
      <c r="C340" s="14"/>
      <c r="D340" s="15" t="s">
        <v>67</v>
      </c>
      <c r="E340" s="15"/>
      <c r="F340" s="15"/>
      <c r="G340" s="15"/>
      <c r="H340" s="15"/>
      <c r="I340" s="15"/>
      <c r="J340" s="15"/>
      <c r="K340" s="15"/>
      <c r="L340" s="16"/>
      <c r="M340" s="15"/>
      <c r="N340" s="14"/>
      <c r="O340" s="15"/>
      <c r="P340" s="15"/>
      <c r="Q340" s="15"/>
      <c r="R340" s="15"/>
      <c r="S340" s="16"/>
    </row>
    <row r="341" spans="3:31" ht="15.75" thickBot="1" x14ac:dyDescent="0.3">
      <c r="C341" s="14" t="s">
        <v>151</v>
      </c>
      <c r="D341" s="25">
        <v>80</v>
      </c>
      <c r="E341" s="83" t="s">
        <v>60</v>
      </c>
      <c r="F341" s="25">
        <v>500</v>
      </c>
      <c r="G341" s="15"/>
      <c r="H341" s="83" t="s">
        <v>61</v>
      </c>
      <c r="I341" s="83" t="s">
        <v>60</v>
      </c>
      <c r="J341" s="5">
        <f>F341</f>
        <v>500</v>
      </c>
      <c r="K341" s="5" t="s">
        <v>62</v>
      </c>
      <c r="L341" s="65">
        <f>D342</f>
        <v>100</v>
      </c>
      <c r="M341" s="15"/>
      <c r="N341" s="21" t="s">
        <v>82</v>
      </c>
      <c r="O341" s="15"/>
      <c r="P341" s="15"/>
      <c r="Q341" s="15" t="s">
        <v>66</v>
      </c>
      <c r="R341" s="15"/>
      <c r="S341" s="16" t="s">
        <v>40</v>
      </c>
    </row>
    <row r="342" spans="3:31" ht="15.75" thickBot="1" x14ac:dyDescent="0.3">
      <c r="C342" s="18"/>
      <c r="D342" s="25">
        <v>100</v>
      </c>
      <c r="E342" s="84"/>
      <c r="F342" s="25" t="s">
        <v>61</v>
      </c>
      <c r="G342" s="19"/>
      <c r="H342" s="84"/>
      <c r="I342" s="84"/>
      <c r="J342" s="4"/>
      <c r="K342" s="4">
        <f>D341</f>
        <v>80</v>
      </c>
      <c r="L342" s="66"/>
      <c r="M342" s="15"/>
      <c r="N342" s="18"/>
      <c r="O342" s="19"/>
      <c r="P342" s="19"/>
      <c r="Q342" s="4">
        <f>J341*L341/K342</f>
        <v>625</v>
      </c>
      <c r="R342" s="19"/>
      <c r="S342" s="20" t="str">
        <f>IF(N341="",$Y$12,IF(AND(N341=$Y$10,Q342='Laskuja (2)'!Q342),Laskuja!$Y$13,IF(AND(N341=$Y$10,Q342&lt;&gt;'Laskuja (2)'!Q342),Laskuja!$Y$14)))</f>
        <v>O i k e i n</v>
      </c>
    </row>
    <row r="345" spans="3:31" x14ac:dyDescent="0.25">
      <c r="C345" t="s">
        <v>115</v>
      </c>
      <c r="K345" t="s">
        <v>152</v>
      </c>
      <c r="N345" t="s">
        <v>153</v>
      </c>
      <c r="Q345" s="15" t="s">
        <v>66</v>
      </c>
      <c r="S345" s="16" t="s">
        <v>40</v>
      </c>
    </row>
    <row r="346" spans="3:31" x14ac:dyDescent="0.25">
      <c r="H346" t="s">
        <v>102</v>
      </c>
      <c r="I346" s="9">
        <v>0.5</v>
      </c>
      <c r="K346">
        <v>60</v>
      </c>
      <c r="L346" t="s">
        <v>62</v>
      </c>
      <c r="M346" s="9">
        <v>0.5</v>
      </c>
      <c r="N346">
        <v>0.5</v>
      </c>
      <c r="Q346">
        <f>K346*N346</f>
        <v>30</v>
      </c>
    </row>
    <row r="347" spans="3:31" x14ac:dyDescent="0.25">
      <c r="D347" t="s">
        <v>106</v>
      </c>
      <c r="H347" t="s">
        <v>103</v>
      </c>
      <c r="I347" s="9">
        <v>0.2</v>
      </c>
      <c r="K347">
        <v>60</v>
      </c>
      <c r="L347" t="s">
        <v>62</v>
      </c>
      <c r="M347" s="9">
        <v>0.2</v>
      </c>
      <c r="N347">
        <v>0.2</v>
      </c>
      <c r="Q347">
        <f t="shared" ref="Q347:Q349" si="0">K347*N347</f>
        <v>12</v>
      </c>
      <c r="AE347" s="9"/>
    </row>
    <row r="348" spans="3:31" x14ac:dyDescent="0.25">
      <c r="H348" t="s">
        <v>104</v>
      </c>
      <c r="I348" s="9">
        <v>0.18</v>
      </c>
      <c r="J348" s="9"/>
      <c r="K348">
        <v>60</v>
      </c>
      <c r="L348" t="s">
        <v>62</v>
      </c>
      <c r="M348" s="9">
        <v>0.18</v>
      </c>
      <c r="N348">
        <v>0.18</v>
      </c>
      <c r="Q348">
        <f t="shared" si="0"/>
        <v>10.799999999999999</v>
      </c>
      <c r="X348" s="9"/>
      <c r="AE348" s="9"/>
    </row>
    <row r="349" spans="3:31" x14ac:dyDescent="0.25">
      <c r="H349" t="s">
        <v>105</v>
      </c>
      <c r="I349" s="9">
        <v>0.12</v>
      </c>
      <c r="J349" s="9"/>
      <c r="K349">
        <v>60</v>
      </c>
      <c r="L349" t="s">
        <v>62</v>
      </c>
      <c r="M349" s="9">
        <v>0.12</v>
      </c>
      <c r="N349">
        <v>0.12</v>
      </c>
      <c r="P349" s="9"/>
      <c r="Q349">
        <f t="shared" si="0"/>
        <v>7.1999999999999993</v>
      </c>
      <c r="X349" s="9"/>
      <c r="AE349" s="9"/>
    </row>
    <row r="350" spans="3:31" x14ac:dyDescent="0.25">
      <c r="I350" s="9"/>
      <c r="P350" s="9"/>
      <c r="X350" s="9"/>
      <c r="AE350" s="9"/>
    </row>
    <row r="351" spans="3:31" x14ac:dyDescent="0.25">
      <c r="H351" t="s">
        <v>154</v>
      </c>
      <c r="I351" s="9">
        <f>SUM(I346:I350)</f>
        <v>0.99999999999999989</v>
      </c>
      <c r="P351" s="9"/>
      <c r="Q351">
        <f>SUM(Q346:Q350)</f>
        <v>60</v>
      </c>
      <c r="X351" s="9"/>
      <c r="AE351" s="9"/>
    </row>
    <row r="352" spans="3:31" ht="15.75" thickBot="1" x14ac:dyDescent="0.3">
      <c r="I352" s="9"/>
      <c r="P352" s="9"/>
      <c r="X352" s="9"/>
      <c r="AE352" s="9"/>
    </row>
    <row r="353" spans="3:31" x14ac:dyDescent="0.25">
      <c r="C353" s="74" t="s">
        <v>155</v>
      </c>
      <c r="D353" s="75"/>
      <c r="E353" s="75"/>
      <c r="F353" s="75"/>
      <c r="G353" s="75"/>
      <c r="H353" s="75"/>
      <c r="I353" s="75"/>
      <c r="J353" s="75"/>
      <c r="K353" s="12"/>
      <c r="L353" s="12"/>
      <c r="M353" s="12"/>
      <c r="N353" s="11"/>
      <c r="O353" s="12"/>
      <c r="P353" s="68"/>
      <c r="Q353" s="12"/>
      <c r="R353" s="12"/>
      <c r="S353" s="13"/>
      <c r="T353" s="13"/>
      <c r="X353" s="9"/>
      <c r="AE353" s="9"/>
    </row>
    <row r="354" spans="3:31" x14ac:dyDescent="0.25">
      <c r="C354" s="76"/>
      <c r="D354" s="77"/>
      <c r="E354" s="77"/>
      <c r="F354" s="77"/>
      <c r="G354" s="77"/>
      <c r="H354" s="77"/>
      <c r="I354" s="77"/>
      <c r="J354" s="77"/>
      <c r="K354" s="15"/>
      <c r="L354" s="15"/>
      <c r="M354" s="15"/>
      <c r="N354" s="14"/>
      <c r="O354" s="15"/>
      <c r="P354" s="64"/>
      <c r="Q354" s="15"/>
      <c r="R354" s="15"/>
      <c r="S354" s="16"/>
      <c r="T354" s="16"/>
      <c r="X354" s="9"/>
      <c r="AE354" s="9"/>
    </row>
    <row r="355" spans="3:31" x14ac:dyDescent="0.25">
      <c r="C355" s="14"/>
      <c r="D355" s="15"/>
      <c r="E355" s="15"/>
      <c r="F355" s="15"/>
      <c r="G355" s="15"/>
      <c r="H355" s="15"/>
      <c r="I355" s="64"/>
      <c r="J355" s="15"/>
      <c r="K355" s="15"/>
      <c r="L355" s="15"/>
      <c r="M355" s="15"/>
      <c r="N355" s="14"/>
      <c r="O355" s="15"/>
      <c r="P355" s="64"/>
      <c r="Q355" s="15"/>
      <c r="R355" s="15"/>
      <c r="S355" s="16"/>
      <c r="T355" s="16"/>
      <c r="X355" s="9"/>
      <c r="AE355" s="9"/>
    </row>
    <row r="356" spans="3:31" x14ac:dyDescent="0.25">
      <c r="C356" s="14"/>
      <c r="D356" s="15" t="s">
        <v>84</v>
      </c>
      <c r="E356" s="15"/>
      <c r="F356" s="15" t="s">
        <v>84</v>
      </c>
      <c r="G356" s="15"/>
      <c r="H356" s="64"/>
      <c r="I356" s="15"/>
      <c r="J356" s="15"/>
      <c r="K356" s="15"/>
      <c r="L356" s="15"/>
      <c r="M356" s="15"/>
      <c r="N356" s="14"/>
      <c r="O356" s="15"/>
      <c r="P356" s="64"/>
      <c r="Q356" s="15"/>
      <c r="R356" s="15"/>
      <c r="S356" s="16"/>
      <c r="T356" s="16"/>
      <c r="X356" s="9"/>
      <c r="AE356" s="9"/>
    </row>
    <row r="357" spans="3:31" x14ac:dyDescent="0.25">
      <c r="C357" s="14" t="s">
        <v>70</v>
      </c>
      <c r="D357" s="27">
        <v>2100</v>
      </c>
      <c r="E357" s="64">
        <v>0.33</v>
      </c>
      <c r="F357" s="27">
        <v>0.33</v>
      </c>
      <c r="G357" s="15">
        <f>D357*F357</f>
        <v>693</v>
      </c>
      <c r="H357" s="64" t="s">
        <v>156</v>
      </c>
      <c r="I357" s="15"/>
      <c r="J357" s="15"/>
      <c r="K357" s="15"/>
      <c r="L357" s="15"/>
      <c r="M357" s="15"/>
      <c r="N357" s="14"/>
      <c r="O357" s="15"/>
      <c r="P357" s="64"/>
      <c r="Q357" s="15"/>
      <c r="R357" s="15"/>
      <c r="S357" s="16"/>
      <c r="T357" s="16"/>
      <c r="X357" s="9"/>
      <c r="AE357" s="9"/>
    </row>
    <row r="358" spans="3:31" x14ac:dyDescent="0.25">
      <c r="C358" s="14" t="s">
        <v>73</v>
      </c>
      <c r="D358" s="27">
        <v>2100</v>
      </c>
      <c r="E358" s="69">
        <v>1.4999999999999999E-2</v>
      </c>
      <c r="F358" s="27">
        <v>1.4999999999999999E-2</v>
      </c>
      <c r="G358" s="15">
        <f>D358*F358</f>
        <v>31.5</v>
      </c>
      <c r="H358" s="64" t="s">
        <v>157</v>
      </c>
      <c r="I358" s="15"/>
      <c r="J358" s="15"/>
      <c r="K358" s="15"/>
      <c r="L358" s="15"/>
      <c r="M358" s="15"/>
      <c r="N358" s="14"/>
      <c r="O358" s="15"/>
      <c r="P358" s="64"/>
      <c r="Q358" s="15"/>
      <c r="R358" s="15"/>
      <c r="S358" s="16"/>
      <c r="T358" s="16"/>
      <c r="X358" s="9"/>
      <c r="AE358" s="9"/>
    </row>
    <row r="359" spans="3:31" x14ac:dyDescent="0.25">
      <c r="C359" s="14"/>
      <c r="D359" s="15" t="s">
        <v>84</v>
      </c>
      <c r="E359" s="69"/>
      <c r="F359" s="15" t="s">
        <v>84</v>
      </c>
      <c r="G359" s="15"/>
      <c r="H359" s="15" t="s">
        <v>84</v>
      </c>
      <c r="I359" s="15"/>
      <c r="J359" s="15"/>
      <c r="K359" s="15"/>
      <c r="L359" s="15"/>
      <c r="M359" s="15"/>
      <c r="N359" s="21" t="s">
        <v>82</v>
      </c>
      <c r="O359" s="15"/>
      <c r="P359" s="64"/>
      <c r="Q359" s="15" t="s">
        <v>66</v>
      </c>
      <c r="R359" s="15"/>
      <c r="S359" s="16" t="s">
        <v>40</v>
      </c>
      <c r="T359" s="16"/>
      <c r="X359" s="9"/>
      <c r="AE359" s="9"/>
    </row>
    <row r="360" spans="3:31" ht="15.75" thickBot="1" x14ac:dyDescent="0.3">
      <c r="C360" s="18" t="s">
        <v>158</v>
      </c>
      <c r="D360" s="61">
        <v>2100</v>
      </c>
      <c r="E360" s="19" t="s">
        <v>71</v>
      </c>
      <c r="F360" s="61">
        <v>693</v>
      </c>
      <c r="G360" s="19" t="s">
        <v>71</v>
      </c>
      <c r="H360" s="19">
        <v>31.5</v>
      </c>
      <c r="I360" s="19" t="s">
        <v>159</v>
      </c>
      <c r="J360" s="19">
        <f>D360-F360-H360</f>
        <v>1375.5</v>
      </c>
      <c r="K360" s="19"/>
      <c r="L360" s="19"/>
      <c r="M360" s="19"/>
      <c r="N360" s="18"/>
      <c r="O360" s="19"/>
      <c r="P360" s="70"/>
      <c r="Q360" s="19">
        <f>J360</f>
        <v>1375.5</v>
      </c>
      <c r="R360" s="19"/>
      <c r="S360" s="20" t="str">
        <f>IF(N359="",$Y$12,IF(AND(N359=$Y$10,Q360='Laskuja (2)'!Q360),Laskuja!$Y$13,IF(AND(N359=$Y$10,Q360&lt;&gt;'Laskuja (2)'!Q360),Laskuja!$Y$14)))</f>
        <v>O i k e i n</v>
      </c>
      <c r="T360" s="20"/>
      <c r="X360" s="9"/>
      <c r="AE360" s="9"/>
    </row>
    <row r="362" spans="3:31" ht="15" customHeight="1" x14ac:dyDescent="0.25">
      <c r="C362" s="86" t="s">
        <v>116</v>
      </c>
      <c r="D362" s="86"/>
      <c r="E362" s="86"/>
      <c r="F362" s="86"/>
      <c r="G362" s="86"/>
      <c r="H362" s="86"/>
      <c r="I362" s="86"/>
      <c r="J362" s="86"/>
      <c r="K362" s="86"/>
      <c r="L362" s="86"/>
      <c r="M362" s="86"/>
      <c r="N362" s="86"/>
    </row>
    <row r="363" spans="3:31" x14ac:dyDescent="0.25">
      <c r="C363" s="86"/>
      <c r="D363" s="86"/>
      <c r="E363" s="86"/>
      <c r="F363" s="86"/>
      <c r="G363" s="86"/>
      <c r="H363" s="86"/>
      <c r="I363" s="86"/>
      <c r="J363" s="86"/>
      <c r="K363" s="86"/>
      <c r="L363" s="86"/>
      <c r="M363" s="86"/>
      <c r="N363" s="86"/>
    </row>
    <row r="364" spans="3:31" x14ac:dyDescent="0.25">
      <c r="C364" s="86"/>
      <c r="D364" s="86"/>
      <c r="E364" s="86"/>
      <c r="F364" s="86"/>
      <c r="G364" s="86"/>
      <c r="H364" s="86"/>
      <c r="I364" s="86"/>
      <c r="J364" s="86"/>
      <c r="K364" s="86"/>
      <c r="L364" s="86"/>
      <c r="M364" s="86"/>
      <c r="N364" s="86"/>
    </row>
    <row r="365" spans="3:31" x14ac:dyDescent="0.25">
      <c r="C365" s="29"/>
      <c r="D365" s="29"/>
      <c r="E365" s="29"/>
      <c r="F365" s="29"/>
      <c r="G365" s="29"/>
      <c r="H365" s="29"/>
      <c r="I365" s="29"/>
      <c r="J365" s="29" t="s">
        <v>166</v>
      </c>
      <c r="K365" s="29" t="s">
        <v>167</v>
      </c>
      <c r="L365" t="s">
        <v>169</v>
      </c>
      <c r="N365" s="29" t="s">
        <v>168</v>
      </c>
    </row>
    <row r="366" spans="3:31" x14ac:dyDescent="0.25">
      <c r="D366" t="s">
        <v>160</v>
      </c>
      <c r="E366">
        <v>6</v>
      </c>
      <c r="I366" t="s">
        <v>70</v>
      </c>
      <c r="J366">
        <v>6</v>
      </c>
      <c r="K366">
        <v>8</v>
      </c>
      <c r="L366">
        <v>1</v>
      </c>
      <c r="N366">
        <f>J366*K366*L366</f>
        <v>48</v>
      </c>
    </row>
    <row r="367" spans="3:31" x14ac:dyDescent="0.25">
      <c r="D367" t="s">
        <v>161</v>
      </c>
      <c r="E367">
        <v>8</v>
      </c>
      <c r="I367" t="s">
        <v>73</v>
      </c>
      <c r="J367">
        <v>6</v>
      </c>
      <c r="K367">
        <v>2</v>
      </c>
      <c r="L367">
        <v>1.5</v>
      </c>
      <c r="N367">
        <f t="shared" ref="N367:N368" si="1">J367*K367*L367</f>
        <v>18</v>
      </c>
    </row>
    <row r="368" spans="3:31" x14ac:dyDescent="0.25">
      <c r="D368" t="s">
        <v>162</v>
      </c>
      <c r="E368">
        <v>5</v>
      </c>
      <c r="I368" t="s">
        <v>158</v>
      </c>
      <c r="J368">
        <v>6</v>
      </c>
      <c r="K368">
        <v>3</v>
      </c>
      <c r="L368">
        <v>2</v>
      </c>
      <c r="N368">
        <f t="shared" si="1"/>
        <v>36</v>
      </c>
    </row>
    <row r="369" spans="3:19" x14ac:dyDescent="0.25">
      <c r="D369" t="s">
        <v>163</v>
      </c>
      <c r="E369" s="9">
        <v>0.5</v>
      </c>
      <c r="F369">
        <v>0.5</v>
      </c>
    </row>
    <row r="370" spans="3:19" x14ac:dyDescent="0.25">
      <c r="D370" t="s">
        <v>164</v>
      </c>
      <c r="E370" s="9">
        <v>1</v>
      </c>
      <c r="F370">
        <v>1</v>
      </c>
      <c r="J370" t="s">
        <v>84</v>
      </c>
      <c r="K370" t="s">
        <v>84</v>
      </c>
      <c r="L370" t="s">
        <v>84</v>
      </c>
      <c r="M370" t="s">
        <v>170</v>
      </c>
      <c r="Q370" s="15" t="s">
        <v>66</v>
      </c>
      <c r="S370" s="16" t="s">
        <v>40</v>
      </c>
    </row>
    <row r="371" spans="3:19" x14ac:dyDescent="0.25">
      <c r="I371" t="s">
        <v>165</v>
      </c>
      <c r="J371">
        <v>48</v>
      </c>
      <c r="K371">
        <v>18</v>
      </c>
      <c r="L371">
        <v>36</v>
      </c>
      <c r="M371">
        <f>SUM(J371:L371)</f>
        <v>102</v>
      </c>
      <c r="Q371">
        <f>M371</f>
        <v>102</v>
      </c>
    </row>
    <row r="373" spans="3:19" ht="15.75" thickBot="1" x14ac:dyDescent="0.3"/>
    <row r="374" spans="3:19" x14ac:dyDescent="0.25">
      <c r="C374" s="11" t="s">
        <v>117</v>
      </c>
      <c r="D374" s="12"/>
      <c r="E374" s="12"/>
      <c r="F374" s="12"/>
      <c r="G374" s="12"/>
      <c r="H374" s="12"/>
      <c r="I374" s="12"/>
      <c r="J374" s="12"/>
      <c r="K374" s="12"/>
      <c r="L374" s="13"/>
    </row>
    <row r="375" spans="3:19" x14ac:dyDescent="0.25">
      <c r="C375" s="14"/>
      <c r="D375" s="15"/>
      <c r="E375" s="15"/>
      <c r="F375" s="15"/>
      <c r="G375" s="15"/>
      <c r="H375" s="15"/>
      <c r="I375" s="15"/>
      <c r="J375" s="15"/>
      <c r="K375" s="15"/>
      <c r="L375" s="16"/>
    </row>
    <row r="376" spans="3:19" x14ac:dyDescent="0.25">
      <c r="C376" s="14"/>
      <c r="D376" s="15" t="s">
        <v>171</v>
      </c>
      <c r="E376" s="15" t="s">
        <v>172</v>
      </c>
      <c r="F376" s="15" t="s">
        <v>173</v>
      </c>
      <c r="G376" s="15"/>
      <c r="H376" s="15"/>
      <c r="I376" s="15"/>
      <c r="J376" s="15"/>
      <c r="K376" s="15"/>
      <c r="L376" s="16"/>
    </row>
    <row r="377" spans="3:19" ht="15.75" thickBot="1" x14ac:dyDescent="0.3">
      <c r="C377" s="14" t="s">
        <v>75</v>
      </c>
      <c r="D377" s="27">
        <v>20</v>
      </c>
      <c r="E377" s="15">
        <v>10</v>
      </c>
      <c r="F377" s="15">
        <f>D377*E377</f>
        <v>200</v>
      </c>
      <c r="G377" s="15"/>
      <c r="H377" s="15"/>
      <c r="I377" s="15"/>
      <c r="J377" s="15"/>
      <c r="K377" s="15"/>
      <c r="L377" s="16"/>
    </row>
    <row r="378" spans="3:19" x14ac:dyDescent="0.25">
      <c r="C378" s="14"/>
      <c r="D378" s="15" t="s">
        <v>174</v>
      </c>
      <c r="E378" s="15"/>
      <c r="F378" s="15"/>
      <c r="G378" s="15"/>
      <c r="H378" s="15"/>
      <c r="I378" s="15"/>
      <c r="J378" s="15"/>
      <c r="K378" s="15"/>
      <c r="L378" s="16"/>
      <c r="M378" s="15"/>
      <c r="N378" s="11"/>
      <c r="O378" s="12"/>
      <c r="P378" s="12"/>
      <c r="Q378" s="12"/>
      <c r="R378" s="12"/>
      <c r="S378" s="13"/>
    </row>
    <row r="379" spans="3:19" x14ac:dyDescent="0.25">
      <c r="C379" s="14"/>
      <c r="D379" s="15"/>
      <c r="E379" s="15"/>
      <c r="F379" s="15"/>
      <c r="G379" s="15"/>
      <c r="H379" s="15"/>
      <c r="I379" s="15"/>
      <c r="J379" s="15"/>
      <c r="K379" s="15"/>
      <c r="L379" s="16"/>
      <c r="M379" s="15"/>
      <c r="N379" s="14" t="s">
        <v>81</v>
      </c>
      <c r="O379" s="15"/>
      <c r="P379" s="15"/>
      <c r="Q379" s="15"/>
      <c r="R379" s="15"/>
      <c r="S379" s="16"/>
    </row>
    <row r="380" spans="3:19" x14ac:dyDescent="0.25">
      <c r="C380" s="14"/>
      <c r="D380" s="15" t="s">
        <v>67</v>
      </c>
      <c r="E380" s="15"/>
      <c r="F380" s="15"/>
      <c r="G380" s="15"/>
      <c r="H380" s="15"/>
      <c r="I380" s="15"/>
      <c r="J380" s="15"/>
      <c r="K380" s="15"/>
      <c r="L380" s="16"/>
      <c r="M380" s="15"/>
      <c r="N380" s="14"/>
      <c r="O380" s="15"/>
      <c r="P380" s="15"/>
      <c r="Q380" s="15"/>
      <c r="R380" s="15"/>
      <c r="S380" s="16"/>
    </row>
    <row r="381" spans="3:19" ht="15.75" thickBot="1" x14ac:dyDescent="0.3">
      <c r="C381" s="14" t="s">
        <v>73</v>
      </c>
      <c r="D381" s="25" t="s">
        <v>61</v>
      </c>
      <c r="E381" s="83" t="s">
        <v>60</v>
      </c>
      <c r="F381" s="25">
        <v>2</v>
      </c>
      <c r="G381" s="15"/>
      <c r="H381" s="83" t="s">
        <v>61</v>
      </c>
      <c r="I381" s="83" t="s">
        <v>60</v>
      </c>
      <c r="J381" s="5">
        <f>F381</f>
        <v>2</v>
      </c>
      <c r="K381" s="5" t="s">
        <v>62</v>
      </c>
      <c r="L381" s="65">
        <f>D382</f>
        <v>100</v>
      </c>
      <c r="M381" s="15"/>
      <c r="N381" s="21" t="s">
        <v>82</v>
      </c>
      <c r="O381" s="15"/>
      <c r="P381" s="15"/>
      <c r="Q381" s="15" t="s">
        <v>66</v>
      </c>
      <c r="R381" s="15"/>
      <c r="S381" s="16" t="s">
        <v>40</v>
      </c>
    </row>
    <row r="382" spans="3:19" ht="15.75" thickBot="1" x14ac:dyDescent="0.3">
      <c r="C382" s="18"/>
      <c r="D382" s="25">
        <v>100</v>
      </c>
      <c r="E382" s="84"/>
      <c r="F382" s="25">
        <v>200</v>
      </c>
      <c r="G382" s="19"/>
      <c r="H382" s="84"/>
      <c r="I382" s="84"/>
      <c r="J382" s="4"/>
      <c r="K382" s="4">
        <f>F382</f>
        <v>200</v>
      </c>
      <c r="L382" s="66"/>
      <c r="M382" s="15"/>
      <c r="N382" s="18"/>
      <c r="O382" s="19"/>
      <c r="P382" s="19"/>
      <c r="Q382" s="4">
        <f>J381*L381/K382</f>
        <v>1</v>
      </c>
      <c r="R382" s="19"/>
      <c r="S382" s="20" t="str">
        <f>IF(N381="",$Y$12,IF(AND(N381=$Y$10,Q382='Laskuja (2)'!Q382),Laskuja!$Y$13,IF(AND(N381=$Y$10,Q382&lt;&gt;'Laskuja (2)'!Q382),Laskuja!$Y$14)))</f>
        <v>O i k e i n</v>
      </c>
    </row>
    <row r="385" spans="3:19" ht="15.75" thickBot="1" x14ac:dyDescent="0.3"/>
    <row r="386" spans="3:19" x14ac:dyDescent="0.25">
      <c r="C386" s="11" t="s">
        <v>118</v>
      </c>
      <c r="D386" s="12"/>
      <c r="E386" s="12"/>
      <c r="F386" s="12"/>
      <c r="G386" s="12"/>
      <c r="H386" s="12"/>
      <c r="I386" s="12"/>
      <c r="J386" s="12"/>
      <c r="K386" s="12"/>
      <c r="L386" s="13"/>
    </row>
    <row r="387" spans="3:19" x14ac:dyDescent="0.25">
      <c r="C387" s="14"/>
      <c r="D387" s="15"/>
      <c r="E387" s="15"/>
      <c r="F387" s="15"/>
      <c r="G387" s="15"/>
      <c r="H387" s="15"/>
      <c r="I387" s="15"/>
      <c r="J387" s="15"/>
      <c r="K387" s="15"/>
      <c r="L387" s="16"/>
    </row>
    <row r="388" spans="3:19" x14ac:dyDescent="0.25">
      <c r="C388" s="14" t="s">
        <v>1</v>
      </c>
      <c r="D388" s="15" t="s">
        <v>107</v>
      </c>
      <c r="E388" s="15"/>
      <c r="F388" s="15"/>
      <c r="G388" s="15"/>
      <c r="H388" s="15"/>
      <c r="I388" s="15"/>
      <c r="J388" s="15"/>
      <c r="K388" s="15"/>
      <c r="L388" s="16"/>
    </row>
    <row r="389" spans="3:19" x14ac:dyDescent="0.25">
      <c r="C389" s="14"/>
      <c r="D389" s="15"/>
      <c r="E389" s="15"/>
      <c r="F389" s="15"/>
      <c r="G389" s="15"/>
      <c r="H389" s="15"/>
      <c r="I389" s="15"/>
      <c r="J389" s="15"/>
      <c r="K389" s="15"/>
      <c r="L389" s="16"/>
    </row>
    <row r="390" spans="3:19" x14ac:dyDescent="0.25">
      <c r="C390" s="14"/>
      <c r="D390" s="15" t="s">
        <v>171</v>
      </c>
      <c r="E390" s="15"/>
      <c r="F390" s="15" t="s">
        <v>171</v>
      </c>
      <c r="G390" s="37" t="s">
        <v>213</v>
      </c>
      <c r="H390" s="15"/>
      <c r="I390" s="15"/>
      <c r="J390" s="15"/>
      <c r="K390" s="15"/>
      <c r="L390" s="16"/>
    </row>
    <row r="391" spans="3:19" x14ac:dyDescent="0.25">
      <c r="C391" s="14" t="s">
        <v>75</v>
      </c>
      <c r="D391" s="27">
        <v>1.9</v>
      </c>
      <c r="E391" s="17" t="s">
        <v>71</v>
      </c>
      <c r="F391" s="27">
        <v>1.5</v>
      </c>
      <c r="G391" s="37" t="str">
        <f>IF(F391="",$Y$12,IF(E391=$Y$5,CONCATENATE(D391-F391,",  ",$Z$4),$Z$5))</f>
        <v>0,4,  ok</v>
      </c>
      <c r="H391" s="15"/>
      <c r="I391" s="15"/>
      <c r="J391" s="15"/>
      <c r="K391" s="15"/>
      <c r="L391" s="16"/>
    </row>
    <row r="392" spans="3:19" x14ac:dyDescent="0.25">
      <c r="C392" s="14"/>
      <c r="D392" s="15"/>
      <c r="E392" s="15"/>
      <c r="F392" s="15"/>
      <c r="G392" s="15"/>
      <c r="H392" s="15"/>
      <c r="I392" s="15"/>
      <c r="J392" s="15"/>
      <c r="K392" s="15"/>
      <c r="L392" s="16"/>
    </row>
    <row r="393" spans="3:19" ht="15.75" thickBot="1" x14ac:dyDescent="0.3">
      <c r="C393" s="14" t="s">
        <v>5</v>
      </c>
      <c r="D393" s="15" t="s">
        <v>108</v>
      </c>
      <c r="E393" s="15"/>
      <c r="F393" s="15"/>
      <c r="G393" s="15"/>
      <c r="H393" s="15"/>
      <c r="I393" s="15"/>
      <c r="J393" s="15"/>
      <c r="K393" s="15"/>
      <c r="L393" s="16"/>
    </row>
    <row r="394" spans="3:19" x14ac:dyDescent="0.25">
      <c r="C394" s="14"/>
      <c r="D394" s="15"/>
      <c r="E394" s="15"/>
      <c r="F394" s="15"/>
      <c r="G394" s="15"/>
      <c r="H394" s="15"/>
      <c r="I394" s="15"/>
      <c r="J394" s="15"/>
      <c r="K394" s="15"/>
      <c r="L394" s="16"/>
      <c r="M394" s="15"/>
      <c r="N394" s="11" t="s">
        <v>81</v>
      </c>
      <c r="O394" s="12"/>
      <c r="P394" s="12"/>
      <c r="Q394" s="12"/>
      <c r="R394" s="12"/>
      <c r="S394" s="13"/>
    </row>
    <row r="395" spans="3:19" x14ac:dyDescent="0.25">
      <c r="C395" s="14"/>
      <c r="D395" s="15" t="s">
        <v>67</v>
      </c>
      <c r="E395" s="15"/>
      <c r="F395" s="15"/>
      <c r="G395" s="15"/>
      <c r="H395" s="15"/>
      <c r="I395" s="15"/>
      <c r="J395" s="15"/>
      <c r="K395" s="15"/>
      <c r="L395" s="16"/>
      <c r="M395" s="15"/>
      <c r="N395" s="14"/>
      <c r="O395" s="15"/>
      <c r="P395" s="15"/>
      <c r="Q395" s="15"/>
      <c r="R395" s="15"/>
      <c r="S395" s="16"/>
    </row>
    <row r="396" spans="3:19" ht="15.75" thickBot="1" x14ac:dyDescent="0.3">
      <c r="C396" s="14" t="s">
        <v>73</v>
      </c>
      <c r="D396" s="25" t="s">
        <v>61</v>
      </c>
      <c r="E396" s="83" t="s">
        <v>60</v>
      </c>
      <c r="F396" s="25">
        <v>0.4</v>
      </c>
      <c r="G396" s="15"/>
      <c r="H396" s="83" t="s">
        <v>61</v>
      </c>
      <c r="I396" s="83" t="s">
        <v>60</v>
      </c>
      <c r="J396" s="5">
        <f>F396</f>
        <v>0.4</v>
      </c>
      <c r="K396" s="5" t="s">
        <v>62</v>
      </c>
      <c r="L396" s="65">
        <f>D397</f>
        <v>100</v>
      </c>
      <c r="M396" s="15"/>
      <c r="N396" s="21" t="s">
        <v>82</v>
      </c>
      <c r="O396" s="15"/>
      <c r="P396" s="15"/>
      <c r="Q396" s="15" t="s">
        <v>66</v>
      </c>
      <c r="R396" s="15"/>
      <c r="S396" s="16" t="s">
        <v>40</v>
      </c>
    </row>
    <row r="397" spans="3:19" ht="15.75" thickBot="1" x14ac:dyDescent="0.3">
      <c r="C397" s="18"/>
      <c r="D397" s="25">
        <v>100</v>
      </c>
      <c r="E397" s="84"/>
      <c r="F397" s="25">
        <v>1.9</v>
      </c>
      <c r="G397" s="19"/>
      <c r="H397" s="84"/>
      <c r="I397" s="84"/>
      <c r="J397" s="4"/>
      <c r="K397" s="4">
        <f>F397</f>
        <v>1.9</v>
      </c>
      <c r="L397" s="66"/>
      <c r="M397" s="15"/>
      <c r="N397" s="18"/>
      <c r="O397" s="19"/>
      <c r="P397" s="19"/>
      <c r="Q397" s="4">
        <f>J396*L396/K397</f>
        <v>21.05263157894737</v>
      </c>
      <c r="R397" s="19"/>
      <c r="S397" s="20" t="str">
        <f>IF(N396="",$Y$12,IF(AND(N396=$Y$10,Q397='Laskuja (2)'!Q397),Laskuja!$Y$13,IF(AND(N396=$Y$10,Q397&lt;&gt;'Laskuja (2)'!Q397),Laskuja!$Y$14)))</f>
        <v>O i k e i n</v>
      </c>
    </row>
    <row r="400" spans="3:19" x14ac:dyDescent="0.25">
      <c r="C400" t="s">
        <v>3</v>
      </c>
      <c r="D400" t="s">
        <v>109</v>
      </c>
    </row>
    <row r="401" spans="3:15" x14ac:dyDescent="0.25">
      <c r="D401" t="s">
        <v>171</v>
      </c>
      <c r="E401" t="s">
        <v>172</v>
      </c>
      <c r="F401" t="s">
        <v>175</v>
      </c>
    </row>
    <row r="402" spans="3:15" x14ac:dyDescent="0.25">
      <c r="C402" t="s">
        <v>75</v>
      </c>
      <c r="D402" s="27">
        <v>1000</v>
      </c>
      <c r="E402" s="28">
        <v>1.9E-2</v>
      </c>
      <c r="F402">
        <f>D402*E402</f>
        <v>19</v>
      </c>
    </row>
    <row r="403" spans="3:15" x14ac:dyDescent="0.25">
      <c r="C403" t="s">
        <v>73</v>
      </c>
      <c r="D403" s="27">
        <v>1000</v>
      </c>
      <c r="E403" s="28">
        <v>1.4999999999999999E-2</v>
      </c>
      <c r="F403">
        <f>D403*E403</f>
        <v>15</v>
      </c>
    </row>
    <row r="404" spans="3:15" x14ac:dyDescent="0.25">
      <c r="C404" t="s">
        <v>158</v>
      </c>
      <c r="D404" s="27">
        <v>19</v>
      </c>
      <c r="E404" t="s">
        <v>71</v>
      </c>
      <c r="F404">
        <v>15</v>
      </c>
      <c r="G404">
        <f>D404-F404</f>
        <v>4</v>
      </c>
    </row>
    <row r="407" spans="3:15" x14ac:dyDescent="0.25">
      <c r="C407" t="s">
        <v>119</v>
      </c>
      <c r="M407" t="s">
        <v>180</v>
      </c>
      <c r="O407" t="s">
        <v>181</v>
      </c>
    </row>
    <row r="408" spans="3:15" x14ac:dyDescent="0.25">
      <c r="D408" t="s">
        <v>110</v>
      </c>
      <c r="I408">
        <v>5</v>
      </c>
      <c r="J408" t="s">
        <v>177</v>
      </c>
      <c r="K408">
        <v>50</v>
      </c>
      <c r="L408" t="s">
        <v>176</v>
      </c>
      <c r="M408">
        <v>4.5999999999999996</v>
      </c>
    </row>
    <row r="409" spans="3:15" x14ac:dyDescent="0.25">
      <c r="D409" t="s">
        <v>111</v>
      </c>
      <c r="I409">
        <v>10</v>
      </c>
      <c r="J409" t="s">
        <v>178</v>
      </c>
      <c r="K409">
        <v>10</v>
      </c>
      <c r="L409" t="s">
        <v>176</v>
      </c>
      <c r="M409">
        <v>40</v>
      </c>
    </row>
    <row r="410" spans="3:15" x14ac:dyDescent="0.25">
      <c r="D410" t="s">
        <v>112</v>
      </c>
      <c r="I410">
        <v>1</v>
      </c>
      <c r="J410" t="s">
        <v>179</v>
      </c>
      <c r="K410">
        <v>100</v>
      </c>
      <c r="L410" t="s">
        <v>176</v>
      </c>
      <c r="M410">
        <v>0</v>
      </c>
    </row>
    <row r="412" spans="3:15" x14ac:dyDescent="0.25">
      <c r="C412" t="s">
        <v>120</v>
      </c>
    </row>
    <row r="414" spans="3:15" x14ac:dyDescent="0.25">
      <c r="C414" t="s">
        <v>121</v>
      </c>
    </row>
    <row r="418" spans="3:19" ht="15.75" thickBot="1" x14ac:dyDescent="0.3"/>
    <row r="419" spans="3:19" x14ac:dyDescent="0.25">
      <c r="C419" s="78" t="s">
        <v>122</v>
      </c>
      <c r="D419" s="79"/>
      <c r="E419" s="79"/>
      <c r="F419" s="79"/>
      <c r="G419" s="79"/>
      <c r="H419" s="79"/>
      <c r="I419" s="79"/>
      <c r="J419" s="79"/>
      <c r="K419" s="12"/>
      <c r="L419" s="12"/>
      <c r="M419" s="13"/>
    </row>
    <row r="420" spans="3:19" x14ac:dyDescent="0.25">
      <c r="C420" s="80"/>
      <c r="D420" s="81"/>
      <c r="E420" s="81"/>
      <c r="F420" s="81"/>
      <c r="G420" s="81"/>
      <c r="H420" s="81"/>
      <c r="I420" s="81"/>
      <c r="J420" s="81"/>
      <c r="K420" s="15"/>
      <c r="L420" s="15"/>
      <c r="M420" s="16"/>
    </row>
    <row r="421" spans="3:19" ht="15.75" thickBot="1" x14ac:dyDescent="0.3">
      <c r="C421" s="71"/>
      <c r="D421" s="15"/>
      <c r="E421" s="15"/>
      <c r="F421" s="15"/>
      <c r="G421" s="15"/>
      <c r="H421" s="15"/>
      <c r="I421" s="15"/>
      <c r="J421" s="15"/>
      <c r="K421" s="15"/>
      <c r="L421" s="15"/>
      <c r="M421" s="16"/>
    </row>
    <row r="422" spans="3:19" x14ac:dyDescent="0.25">
      <c r="C422" s="71"/>
      <c r="D422" s="15"/>
      <c r="E422" s="15"/>
      <c r="F422" s="15"/>
      <c r="G422" s="15"/>
      <c r="H422" s="15"/>
      <c r="I422" s="15"/>
      <c r="J422" s="15"/>
      <c r="K422" s="15"/>
      <c r="L422" s="15"/>
      <c r="M422" s="16"/>
      <c r="N422" s="12" t="s">
        <v>81</v>
      </c>
      <c r="O422" s="12"/>
      <c r="P422" s="12"/>
      <c r="Q422" s="12"/>
      <c r="R422" s="12"/>
      <c r="S422" s="13"/>
    </row>
    <row r="423" spans="3:19" x14ac:dyDescent="0.25">
      <c r="C423" s="71"/>
      <c r="D423" s="15" t="s">
        <v>67</v>
      </c>
      <c r="E423" s="15"/>
      <c r="F423" s="15"/>
      <c r="G423" s="15"/>
      <c r="H423" s="15"/>
      <c r="I423" s="15"/>
      <c r="J423" s="15"/>
      <c r="K423" s="15"/>
      <c r="L423" s="15"/>
      <c r="M423" s="16"/>
      <c r="N423" s="15"/>
      <c r="O423" s="15"/>
      <c r="P423" s="15"/>
      <c r="Q423" s="15"/>
      <c r="R423" s="15"/>
      <c r="S423" s="16"/>
    </row>
    <row r="424" spans="3:19" ht="15.75" thickBot="1" x14ac:dyDescent="0.3">
      <c r="C424" s="71"/>
      <c r="D424" s="25">
        <v>3</v>
      </c>
      <c r="E424" s="83" t="s">
        <v>60</v>
      </c>
      <c r="F424" s="25">
        <v>42</v>
      </c>
      <c r="G424" s="15"/>
      <c r="H424" s="83" t="s">
        <v>61</v>
      </c>
      <c r="I424" s="83" t="s">
        <v>60</v>
      </c>
      <c r="J424" s="5">
        <f>F424</f>
        <v>42</v>
      </c>
      <c r="K424" s="5" t="s">
        <v>62</v>
      </c>
      <c r="L424" s="5">
        <f>D425</f>
        <v>100</v>
      </c>
      <c r="M424" s="16"/>
      <c r="N424" s="60" t="s">
        <v>82</v>
      </c>
      <c r="O424" s="15"/>
      <c r="P424" s="15"/>
      <c r="Q424" s="15" t="s">
        <v>66</v>
      </c>
      <c r="R424" s="15"/>
      <c r="S424" s="16" t="s">
        <v>40</v>
      </c>
    </row>
    <row r="425" spans="3:19" ht="15.75" thickBot="1" x14ac:dyDescent="0.3">
      <c r="C425" s="71"/>
      <c r="D425" s="26">
        <v>100</v>
      </c>
      <c r="E425" s="83"/>
      <c r="F425" s="26" t="s">
        <v>61</v>
      </c>
      <c r="G425" s="15"/>
      <c r="H425" s="83"/>
      <c r="I425" s="83"/>
      <c r="J425" s="17"/>
      <c r="K425" s="17">
        <f>D424</f>
        <v>3</v>
      </c>
      <c r="L425" s="17"/>
      <c r="M425" s="16"/>
      <c r="N425" s="19"/>
      <c r="O425" s="19"/>
      <c r="P425" s="19"/>
      <c r="Q425" s="4">
        <f>J424*L424/K425</f>
        <v>1400</v>
      </c>
      <c r="R425" s="19"/>
      <c r="S425" s="20" t="str">
        <f>IF(N424="",$Y$12,IF(AND(N424=$Y$10,Q425='Laskuja (2)'!Q425),Laskuja!$Y$13,IF(AND(N424=$Y$10,Q425&lt;&gt;'Laskuja (2)'!Q425),Laskuja!$Y$14)))</f>
        <v>O i k e i n</v>
      </c>
    </row>
    <row r="426" spans="3:19" ht="15.75" thickBot="1" x14ac:dyDescent="0.3">
      <c r="C426" s="71"/>
      <c r="D426" s="15"/>
      <c r="E426" s="15"/>
      <c r="F426" s="15"/>
      <c r="G426" s="15"/>
      <c r="H426" s="15"/>
      <c r="I426" s="15"/>
      <c r="J426" s="15"/>
      <c r="K426" s="15"/>
      <c r="L426" s="15"/>
      <c r="M426" s="16"/>
    </row>
    <row r="427" spans="3:19" x14ac:dyDescent="0.25">
      <c r="C427" s="71"/>
      <c r="D427" s="15" t="s">
        <v>40</v>
      </c>
      <c r="E427" s="15"/>
      <c r="F427" s="15"/>
      <c r="G427" s="15"/>
      <c r="H427" s="15"/>
      <c r="I427" s="15"/>
      <c r="J427" s="15"/>
      <c r="K427" s="15"/>
      <c r="L427" s="15"/>
      <c r="M427" s="16"/>
      <c r="N427" s="12" t="s">
        <v>81</v>
      </c>
      <c r="O427" s="12"/>
      <c r="P427" s="12"/>
      <c r="Q427" s="12"/>
      <c r="R427" s="12"/>
      <c r="S427" s="13"/>
    </row>
    <row r="428" spans="3:19" x14ac:dyDescent="0.25">
      <c r="C428" s="71"/>
      <c r="D428" s="15" t="s">
        <v>67</v>
      </c>
      <c r="E428" s="15"/>
      <c r="F428" s="15"/>
      <c r="G428" s="15"/>
      <c r="H428" s="15"/>
      <c r="I428" s="15"/>
      <c r="J428" s="15"/>
      <c r="K428" s="15"/>
      <c r="L428" s="15"/>
      <c r="M428" s="16"/>
      <c r="N428" s="15"/>
      <c r="O428" s="15"/>
      <c r="P428" s="15"/>
      <c r="Q428" s="15"/>
      <c r="R428" s="15"/>
      <c r="S428" s="16"/>
    </row>
    <row r="429" spans="3:19" ht="15.75" thickBot="1" x14ac:dyDescent="0.3">
      <c r="C429" s="71"/>
      <c r="D429" s="25" t="s">
        <v>61</v>
      </c>
      <c r="E429" s="83" t="s">
        <v>60</v>
      </c>
      <c r="F429" s="25">
        <v>42</v>
      </c>
      <c r="G429" s="15"/>
      <c r="H429" s="83" t="s">
        <v>61</v>
      </c>
      <c r="I429" s="83" t="s">
        <v>60</v>
      </c>
      <c r="J429" s="5">
        <f>F429</f>
        <v>42</v>
      </c>
      <c r="K429" s="5" t="s">
        <v>62</v>
      </c>
      <c r="L429" s="5">
        <f>D430</f>
        <v>100</v>
      </c>
      <c r="M429" s="16"/>
      <c r="N429" s="60" t="s">
        <v>82</v>
      </c>
      <c r="O429" s="15"/>
      <c r="P429" s="15"/>
      <c r="Q429" s="15" t="s">
        <v>66</v>
      </c>
      <c r="R429" s="15"/>
      <c r="S429" s="16" t="s">
        <v>40</v>
      </c>
    </row>
    <row r="430" spans="3:19" ht="15.75" thickBot="1" x14ac:dyDescent="0.3">
      <c r="C430" s="72"/>
      <c r="D430" s="25">
        <v>100</v>
      </c>
      <c r="E430" s="84"/>
      <c r="F430" s="25">
        <v>1401</v>
      </c>
      <c r="G430" s="19"/>
      <c r="H430" s="84"/>
      <c r="I430" s="84"/>
      <c r="J430" s="4"/>
      <c r="K430" s="4">
        <f>F430</f>
        <v>1401</v>
      </c>
      <c r="L430" s="4"/>
      <c r="M430" s="20"/>
      <c r="N430" s="19"/>
      <c r="O430" s="19"/>
      <c r="P430" s="19"/>
      <c r="Q430" s="4">
        <f>J429*L429/K430</f>
        <v>2.9978586723768736</v>
      </c>
      <c r="R430" s="19"/>
      <c r="S430" s="20" t="str">
        <f>IF(N429="",$Y$12,IF(AND(N429=$Y$10,Q430='Laskuja (2)'!Q430),Laskuja!$Y$13,IF(AND(N429=$Y$10,Q430&lt;&gt;'Laskuja (2)'!Q430),Laskuja!$Y$14)))</f>
        <v>O i k e i n</v>
      </c>
    </row>
    <row r="431" spans="3:19" x14ac:dyDescent="0.25">
      <c r="C431" s="30"/>
      <c r="E431" s="9"/>
    </row>
    <row r="432" spans="3:19" x14ac:dyDescent="0.25">
      <c r="C432" s="30"/>
      <c r="E432" s="9"/>
    </row>
    <row r="433" spans="3:19" x14ac:dyDescent="0.25">
      <c r="C433" s="30"/>
    </row>
    <row r="434" spans="3:19" x14ac:dyDescent="0.25">
      <c r="C434" t="s">
        <v>123</v>
      </c>
    </row>
    <row r="435" spans="3:19" x14ac:dyDescent="0.25">
      <c r="C435" t="s">
        <v>124</v>
      </c>
    </row>
    <row r="436" spans="3:19" x14ac:dyDescent="0.25">
      <c r="C436" t="s">
        <v>125</v>
      </c>
    </row>
    <row r="437" spans="3:19" ht="15.75" thickBot="1" x14ac:dyDescent="0.3"/>
    <row r="438" spans="3:19" ht="15.75" thickBot="1" x14ac:dyDescent="0.3">
      <c r="C438" s="73" t="s">
        <v>126</v>
      </c>
      <c r="D438" s="12"/>
      <c r="E438" s="12"/>
      <c r="F438" s="12"/>
      <c r="G438" s="12"/>
      <c r="H438" s="12"/>
      <c r="I438" s="12"/>
      <c r="J438" s="12"/>
      <c r="K438" s="12"/>
      <c r="L438" s="12"/>
      <c r="M438" s="13"/>
    </row>
    <row r="439" spans="3:19" x14ac:dyDescent="0.25">
      <c r="C439" s="71"/>
      <c r="D439" s="15"/>
      <c r="E439" s="15"/>
      <c r="F439" s="15"/>
      <c r="G439" s="15"/>
      <c r="H439" s="15"/>
      <c r="I439" s="15"/>
      <c r="J439" s="15"/>
      <c r="K439" s="15"/>
      <c r="L439" s="15"/>
      <c r="M439" s="16"/>
      <c r="N439" s="12" t="s">
        <v>81</v>
      </c>
      <c r="O439" s="12"/>
      <c r="P439" s="12"/>
      <c r="Q439" s="12"/>
      <c r="R439" s="12"/>
      <c r="S439" s="13"/>
    </row>
    <row r="440" spans="3:19" x14ac:dyDescent="0.25">
      <c r="C440" s="14"/>
      <c r="D440" s="15" t="s">
        <v>84</v>
      </c>
      <c r="E440" s="15" t="s">
        <v>180</v>
      </c>
      <c r="F440" s="15" t="s">
        <v>182</v>
      </c>
      <c r="G440" s="15" t="s">
        <v>168</v>
      </c>
      <c r="H440" s="15"/>
      <c r="I440" s="15"/>
      <c r="J440" s="15"/>
      <c r="K440" s="15"/>
      <c r="L440" s="15"/>
      <c r="M440" s="16"/>
      <c r="N440" s="15"/>
      <c r="O440" s="15"/>
      <c r="P440" s="15"/>
      <c r="Q440" s="15"/>
      <c r="R440" s="15"/>
      <c r="S440" s="16"/>
    </row>
    <row r="441" spans="3:19" x14ac:dyDescent="0.25">
      <c r="C441" s="14" t="s">
        <v>75</v>
      </c>
      <c r="D441" s="27">
        <v>90</v>
      </c>
      <c r="E441" s="15">
        <v>8</v>
      </c>
      <c r="F441" s="15">
        <v>0.08</v>
      </c>
      <c r="G441" s="15">
        <f>D441*F441</f>
        <v>7.2</v>
      </c>
      <c r="H441" s="15"/>
      <c r="I441" s="15"/>
      <c r="J441" s="15"/>
      <c r="K441" s="15"/>
      <c r="L441" s="15"/>
      <c r="M441" s="16"/>
      <c r="N441" s="60" t="s">
        <v>82</v>
      </c>
      <c r="O441" s="15"/>
      <c r="P441" s="15"/>
      <c r="Q441" s="15" t="s">
        <v>66</v>
      </c>
      <c r="R441" s="15"/>
      <c r="S441" s="16" t="s">
        <v>40</v>
      </c>
    </row>
    <row r="442" spans="3:19" ht="15.75" thickBot="1" x14ac:dyDescent="0.3">
      <c r="C442" s="18" t="s">
        <v>75</v>
      </c>
      <c r="D442" s="61">
        <v>90</v>
      </c>
      <c r="E442" s="4" t="s">
        <v>197</v>
      </c>
      <c r="F442" s="19">
        <v>7.2</v>
      </c>
      <c r="G442" s="19">
        <f>D442+F442</f>
        <v>97.2</v>
      </c>
      <c r="H442" s="19"/>
      <c r="I442" s="19"/>
      <c r="J442" s="19"/>
      <c r="K442" s="19"/>
      <c r="L442" s="19"/>
      <c r="M442" s="20"/>
      <c r="N442" s="19"/>
      <c r="O442" s="19"/>
      <c r="P442" s="19"/>
      <c r="Q442" s="4">
        <f>G442</f>
        <v>97.2</v>
      </c>
      <c r="R442" s="19"/>
      <c r="S442" s="20" t="str">
        <f>IF(N441="",$Y$12,IF(AND(N441=$Y$10,Q442='Laskuja (2)'!Q442),Laskuja!$Y$13,IF(AND(N441=$Y$10,Q442&lt;&gt;'Laskuja (2)'!Q442),Laskuja!$Y$14)))</f>
        <v>O i k e i n</v>
      </c>
    </row>
    <row r="443" spans="3:19" x14ac:dyDescent="0.25">
      <c r="C443" s="30"/>
    </row>
    <row r="444" spans="3:19" x14ac:dyDescent="0.25">
      <c r="C444" s="30"/>
    </row>
    <row r="445" spans="3:19" x14ac:dyDescent="0.25">
      <c r="C445" t="s">
        <v>127</v>
      </c>
    </row>
    <row r="446" spans="3:19" x14ac:dyDescent="0.25">
      <c r="C446" t="s">
        <v>128</v>
      </c>
    </row>
    <row r="447" spans="3:19" x14ac:dyDescent="0.25">
      <c r="C447" t="s">
        <v>129</v>
      </c>
    </row>
    <row r="448" spans="3:19" x14ac:dyDescent="0.25">
      <c r="C448" t="s">
        <v>130</v>
      </c>
    </row>
    <row r="449" spans="3:19" x14ac:dyDescent="0.25">
      <c r="C449" t="s">
        <v>131</v>
      </c>
    </row>
    <row r="450" spans="3:19" x14ac:dyDescent="0.25">
      <c r="C450" t="s">
        <v>132</v>
      </c>
    </row>
    <row r="451" spans="3:19" ht="15.75" thickBot="1" x14ac:dyDescent="0.3"/>
    <row r="452" spans="3:19" x14ac:dyDescent="0.25">
      <c r="C452" s="78" t="s">
        <v>133</v>
      </c>
      <c r="D452" s="79"/>
      <c r="E452" s="79"/>
      <c r="F452" s="79"/>
      <c r="G452" s="79"/>
      <c r="H452" s="79"/>
      <c r="I452" s="79"/>
      <c r="J452" s="79"/>
      <c r="K452" s="79"/>
      <c r="L452" s="79"/>
      <c r="M452" s="13"/>
    </row>
    <row r="453" spans="3:19" x14ac:dyDescent="0.25">
      <c r="C453" s="80"/>
      <c r="D453" s="81"/>
      <c r="E453" s="81"/>
      <c r="F453" s="81"/>
      <c r="G453" s="81"/>
      <c r="H453" s="81"/>
      <c r="I453" s="81"/>
      <c r="J453" s="81"/>
      <c r="K453" s="81"/>
      <c r="L453" s="81"/>
      <c r="M453" s="16"/>
    </row>
    <row r="454" spans="3:19" x14ac:dyDescent="0.25">
      <c r="C454" s="71"/>
      <c r="D454" s="15"/>
      <c r="E454" s="15"/>
      <c r="F454" s="15"/>
      <c r="G454" s="15"/>
      <c r="H454" s="15"/>
      <c r="I454" s="15"/>
      <c r="J454" s="15"/>
      <c r="K454" s="15"/>
      <c r="L454" s="15"/>
      <c r="M454" s="16"/>
    </row>
    <row r="455" spans="3:19" x14ac:dyDescent="0.25">
      <c r="C455" s="14"/>
      <c r="D455" s="15" t="s">
        <v>84</v>
      </c>
      <c r="E455" s="15"/>
      <c r="F455" s="15" t="s">
        <v>84</v>
      </c>
      <c r="G455" s="37" t="s">
        <v>213</v>
      </c>
      <c r="H455" s="15"/>
      <c r="I455" s="15"/>
      <c r="J455" s="15"/>
      <c r="K455" s="15"/>
      <c r="L455" s="15"/>
      <c r="M455" s="16"/>
    </row>
    <row r="456" spans="3:19" ht="15.75" thickBot="1" x14ac:dyDescent="0.3">
      <c r="C456" s="14" t="s">
        <v>75</v>
      </c>
      <c r="D456" s="27">
        <v>200</v>
      </c>
      <c r="E456" s="17" t="s">
        <v>71</v>
      </c>
      <c r="F456" s="27">
        <v>150</v>
      </c>
      <c r="G456" s="37" t="str">
        <f>IF(F456="",$Y$12,IF(E456=$Y$5,CONCATENATE(D456-F456,",  ",$Z$4),$Z$5))</f>
        <v>50,  ok</v>
      </c>
      <c r="H456" s="15"/>
      <c r="I456" s="15"/>
      <c r="J456" s="15"/>
      <c r="K456" s="15"/>
      <c r="L456" s="15"/>
      <c r="M456" s="16"/>
      <c r="O456" s="15"/>
      <c r="P456" s="15"/>
      <c r="Q456" s="15"/>
      <c r="R456" s="15"/>
    </row>
    <row r="457" spans="3:19" x14ac:dyDescent="0.25">
      <c r="C457" s="71"/>
      <c r="D457" s="15"/>
      <c r="E457" s="15"/>
      <c r="F457" s="15"/>
      <c r="G457" s="15"/>
      <c r="H457" s="15"/>
      <c r="I457" s="15"/>
      <c r="J457" s="15"/>
      <c r="K457" s="15"/>
      <c r="L457" s="15"/>
      <c r="M457" s="16"/>
      <c r="N457" s="12" t="s">
        <v>81</v>
      </c>
      <c r="O457" s="12"/>
      <c r="P457" s="12"/>
      <c r="Q457" s="12"/>
      <c r="R457" s="12"/>
      <c r="S457" s="13"/>
    </row>
    <row r="458" spans="3:19" x14ac:dyDescent="0.25">
      <c r="C458" s="71"/>
      <c r="D458" s="15" t="s">
        <v>67</v>
      </c>
      <c r="E458" s="15"/>
      <c r="F458" s="15"/>
      <c r="G458" s="15"/>
      <c r="H458" s="15"/>
      <c r="I458" s="15"/>
      <c r="J458" s="15"/>
      <c r="K458" s="15"/>
      <c r="L458" s="15"/>
      <c r="M458" s="16"/>
      <c r="N458" s="15"/>
      <c r="O458" s="15"/>
      <c r="P458" s="15"/>
      <c r="Q458" s="15"/>
      <c r="R458" s="15"/>
      <c r="S458" s="16"/>
    </row>
    <row r="459" spans="3:19" ht="15.75" thickBot="1" x14ac:dyDescent="0.3">
      <c r="C459" s="71" t="s">
        <v>222</v>
      </c>
      <c r="D459" s="25" t="s">
        <v>61</v>
      </c>
      <c r="E459" s="83" t="s">
        <v>60</v>
      </c>
      <c r="F459" s="25">
        <v>50</v>
      </c>
      <c r="G459" s="15"/>
      <c r="H459" s="83" t="s">
        <v>61</v>
      </c>
      <c r="I459" s="83" t="s">
        <v>60</v>
      </c>
      <c r="J459" s="5">
        <f>F459</f>
        <v>50</v>
      </c>
      <c r="K459" s="5" t="s">
        <v>62</v>
      </c>
      <c r="L459" s="5">
        <f>D460</f>
        <v>100</v>
      </c>
      <c r="M459" s="16"/>
      <c r="N459" s="60" t="s">
        <v>82</v>
      </c>
      <c r="O459" s="15"/>
      <c r="P459" s="15"/>
      <c r="Q459" s="15" t="s">
        <v>66</v>
      </c>
      <c r="R459" s="15"/>
      <c r="S459" s="16" t="s">
        <v>40</v>
      </c>
    </row>
    <row r="460" spans="3:19" ht="15.75" thickBot="1" x14ac:dyDescent="0.3">
      <c r="C460" s="71"/>
      <c r="D460" s="26">
        <v>100</v>
      </c>
      <c r="E460" s="83"/>
      <c r="F460" s="26">
        <v>200</v>
      </c>
      <c r="G460" s="15"/>
      <c r="H460" s="83"/>
      <c r="I460" s="83"/>
      <c r="J460" s="17"/>
      <c r="K460" s="17">
        <f>F460</f>
        <v>200</v>
      </c>
      <c r="L460" s="17"/>
      <c r="M460" s="16"/>
      <c r="N460" s="19"/>
      <c r="O460" s="19"/>
      <c r="P460" s="19"/>
      <c r="Q460" s="4">
        <f>J459*L459/K460</f>
        <v>25</v>
      </c>
      <c r="R460" s="19"/>
      <c r="S460" s="20" t="str">
        <f>IF(N459="",$Y$12,IF(AND(N459=$Y$10,Q460='Laskuja (2)'!Q459),Laskuja!$Y$13,IF(AND(N459=$Y$10,Q460&lt;&gt;'Laskuja (2)'!Q459),Laskuja!$Y$14)))</f>
        <v>O i k e i n</v>
      </c>
    </row>
    <row r="461" spans="3:19" ht="15.75" thickBot="1" x14ac:dyDescent="0.3">
      <c r="C461" s="71"/>
      <c r="D461" s="15"/>
      <c r="E461" s="15"/>
      <c r="F461" s="15"/>
      <c r="G461" s="15"/>
      <c r="H461" s="15"/>
      <c r="I461" s="15"/>
      <c r="J461" s="15"/>
      <c r="K461" s="15"/>
      <c r="L461" s="15"/>
      <c r="M461" s="16"/>
    </row>
    <row r="462" spans="3:19" x14ac:dyDescent="0.25">
      <c r="C462" s="71"/>
      <c r="D462" s="15"/>
      <c r="E462" s="15"/>
      <c r="F462" s="15"/>
      <c r="G462" s="15"/>
      <c r="H462" s="15"/>
      <c r="I462" s="15"/>
      <c r="J462" s="15"/>
      <c r="K462" s="15"/>
      <c r="L462" s="15"/>
      <c r="M462" s="16"/>
      <c r="N462" s="12" t="s">
        <v>81</v>
      </c>
      <c r="O462" s="12"/>
      <c r="P462" s="12"/>
      <c r="Q462" s="12"/>
      <c r="R462" s="12"/>
      <c r="S462" s="13"/>
    </row>
    <row r="463" spans="3:19" x14ac:dyDescent="0.25">
      <c r="C463" s="71"/>
      <c r="D463" s="15" t="s">
        <v>67</v>
      </c>
      <c r="E463" s="15"/>
      <c r="F463" s="15"/>
      <c r="G463" s="15"/>
      <c r="H463" s="15"/>
      <c r="I463" s="15"/>
      <c r="J463" s="15"/>
      <c r="K463" s="15"/>
      <c r="L463" s="15"/>
      <c r="M463" s="16"/>
      <c r="N463" s="15"/>
      <c r="O463" s="15"/>
      <c r="P463" s="15"/>
      <c r="Q463" s="15"/>
      <c r="R463" s="15"/>
      <c r="S463" s="16"/>
    </row>
    <row r="464" spans="3:19" ht="15.75" thickBot="1" x14ac:dyDescent="0.3">
      <c r="C464" s="71" t="s">
        <v>223</v>
      </c>
      <c r="D464" s="25" t="s">
        <v>61</v>
      </c>
      <c r="E464" s="83" t="s">
        <v>60</v>
      </c>
      <c r="F464" s="25">
        <v>50</v>
      </c>
      <c r="G464" s="15"/>
      <c r="H464" s="83" t="s">
        <v>61</v>
      </c>
      <c r="I464" s="83" t="s">
        <v>60</v>
      </c>
      <c r="J464" s="5">
        <f>F464</f>
        <v>50</v>
      </c>
      <c r="K464" s="5" t="s">
        <v>62</v>
      </c>
      <c r="L464" s="5">
        <f>D465</f>
        <v>100</v>
      </c>
      <c r="M464" s="16"/>
      <c r="N464" s="60" t="s">
        <v>82</v>
      </c>
      <c r="O464" s="15"/>
      <c r="P464" s="15"/>
      <c r="Q464" s="15" t="s">
        <v>66</v>
      </c>
      <c r="R464" s="15"/>
      <c r="S464" s="16" t="s">
        <v>40</v>
      </c>
    </row>
    <row r="465" spans="3:19" ht="15.75" thickBot="1" x14ac:dyDescent="0.3">
      <c r="C465" s="72"/>
      <c r="D465" s="25">
        <v>100</v>
      </c>
      <c r="E465" s="84"/>
      <c r="F465" s="25">
        <v>150</v>
      </c>
      <c r="G465" s="19"/>
      <c r="H465" s="84"/>
      <c r="I465" s="84"/>
      <c r="J465" s="4"/>
      <c r="K465" s="4">
        <f>F465</f>
        <v>150</v>
      </c>
      <c r="L465" s="4"/>
      <c r="M465" s="20"/>
      <c r="N465" s="19"/>
      <c r="O465" s="19"/>
      <c r="P465" s="19"/>
      <c r="Q465" s="4">
        <f>J464*L464/K465</f>
        <v>33.333333333333336</v>
      </c>
      <c r="R465" s="19"/>
      <c r="S465" s="20" t="str">
        <f>IF(N464="",$Y$12,IF(AND(N464=$Y$10,Q465='Laskuja (2)'!Q464),Laskuja!$Y$13,IF(AND(N464=$Y$10,Q465&lt;&gt;'Laskuja (2)'!Q464),Laskuja!$Y$14)))</f>
        <v>O i k e i n</v>
      </c>
    </row>
    <row r="466" spans="3:19" x14ac:dyDescent="0.25">
      <c r="C466" s="30"/>
    </row>
    <row r="467" spans="3:19" x14ac:dyDescent="0.25">
      <c r="C467" s="30"/>
    </row>
    <row r="468" spans="3:19" x14ac:dyDescent="0.25">
      <c r="C468" t="s">
        <v>134</v>
      </c>
    </row>
    <row r="469" spans="3:19" x14ac:dyDescent="0.25">
      <c r="C469" t="s">
        <v>135</v>
      </c>
    </row>
    <row r="470" spans="3:19" x14ac:dyDescent="0.25">
      <c r="C470" t="s">
        <v>136</v>
      </c>
    </row>
    <row r="471" spans="3:19" ht="15.75" thickBot="1" x14ac:dyDescent="0.3"/>
    <row r="472" spans="3:19" x14ac:dyDescent="0.25">
      <c r="C472" s="78" t="s">
        <v>137</v>
      </c>
      <c r="D472" s="79"/>
      <c r="E472" s="79"/>
      <c r="F472" s="79"/>
      <c r="G472" s="79"/>
      <c r="H472" s="79"/>
      <c r="I472" s="79"/>
      <c r="J472" s="79"/>
      <c r="K472" s="12"/>
      <c r="L472" s="13"/>
    </row>
    <row r="473" spans="3:19" x14ac:dyDescent="0.25">
      <c r="C473" s="80"/>
      <c r="D473" s="81"/>
      <c r="E473" s="81"/>
      <c r="F473" s="81"/>
      <c r="G473" s="81"/>
      <c r="H473" s="81"/>
      <c r="I473" s="81"/>
      <c r="J473" s="81"/>
      <c r="K473" s="15"/>
      <c r="L473" s="16"/>
    </row>
    <row r="474" spans="3:19" ht="15.75" thickBot="1" x14ac:dyDescent="0.3">
      <c r="C474" s="71"/>
      <c r="D474" s="15"/>
      <c r="E474" s="15"/>
      <c r="F474" s="15"/>
      <c r="G474" s="15"/>
      <c r="H474" s="15"/>
      <c r="I474" s="15"/>
      <c r="J474" s="15"/>
      <c r="K474" s="15"/>
      <c r="L474" s="16"/>
    </row>
    <row r="475" spans="3:19" x14ac:dyDescent="0.25">
      <c r="C475" s="71"/>
      <c r="D475" s="15"/>
      <c r="E475" s="15"/>
      <c r="F475" s="15"/>
      <c r="G475" s="15"/>
      <c r="H475" s="15"/>
      <c r="I475" s="15"/>
      <c r="J475" s="15"/>
      <c r="K475" s="15"/>
      <c r="L475" s="16"/>
      <c r="M475" s="15"/>
      <c r="N475" s="11" t="s">
        <v>81</v>
      </c>
      <c r="O475" s="12"/>
      <c r="P475" s="12"/>
      <c r="Q475" s="12"/>
      <c r="R475" s="12"/>
      <c r="S475" s="13"/>
    </row>
    <row r="476" spans="3:19" x14ac:dyDescent="0.25">
      <c r="C476" s="71"/>
      <c r="D476" s="15" t="s">
        <v>67</v>
      </c>
      <c r="E476" s="15"/>
      <c r="F476" s="15"/>
      <c r="G476" s="15"/>
      <c r="H476" s="15"/>
      <c r="I476" s="15"/>
      <c r="J476" s="15"/>
      <c r="K476" s="15"/>
      <c r="L476" s="16"/>
      <c r="M476" s="15"/>
      <c r="N476" s="14"/>
      <c r="O476" s="15"/>
      <c r="P476" s="15"/>
      <c r="Q476" s="15"/>
      <c r="R476" s="15"/>
      <c r="S476" s="16"/>
    </row>
    <row r="477" spans="3:19" ht="15.75" thickBot="1" x14ac:dyDescent="0.3">
      <c r="C477" s="71"/>
      <c r="D477" s="25">
        <v>25</v>
      </c>
      <c r="E477" s="83" t="s">
        <v>60</v>
      </c>
      <c r="F477" s="25">
        <v>13000</v>
      </c>
      <c r="G477" s="15"/>
      <c r="H477" s="83" t="s">
        <v>61</v>
      </c>
      <c r="I477" s="83" t="s">
        <v>60</v>
      </c>
      <c r="J477" s="5">
        <f>F477</f>
        <v>13000</v>
      </c>
      <c r="K477" s="5" t="s">
        <v>62</v>
      </c>
      <c r="L477" s="65">
        <f>D478</f>
        <v>100</v>
      </c>
      <c r="M477" s="15"/>
      <c r="N477" s="21" t="s">
        <v>82</v>
      </c>
      <c r="O477" s="15"/>
      <c r="P477" s="15"/>
      <c r="Q477" s="15" t="s">
        <v>66</v>
      </c>
      <c r="R477" s="15"/>
      <c r="S477" s="16" t="s">
        <v>40</v>
      </c>
    </row>
    <row r="478" spans="3:19" ht="15.75" thickBot="1" x14ac:dyDescent="0.3">
      <c r="C478" s="72"/>
      <c r="D478" s="25">
        <v>100</v>
      </c>
      <c r="E478" s="84"/>
      <c r="F478" s="25" t="s">
        <v>61</v>
      </c>
      <c r="G478" s="19"/>
      <c r="H478" s="84"/>
      <c r="I478" s="84"/>
      <c r="J478" s="4"/>
      <c r="K478" s="4">
        <f>D477</f>
        <v>25</v>
      </c>
      <c r="L478" s="66"/>
      <c r="M478" s="15"/>
      <c r="N478" s="18"/>
      <c r="O478" s="19"/>
      <c r="P478" s="19"/>
      <c r="Q478" s="4">
        <f>J477*L477/K478</f>
        <v>52000</v>
      </c>
      <c r="R478" s="19"/>
      <c r="S478" s="20" t="str">
        <f>IF(N477="",$Y$12,IF(AND(N477=$Y$10,Q478='Laskuja (2)'!Q476),Laskuja!$Y$13,IF(AND(N477=$Y$10,Q478&lt;&gt;'Laskuja (2)'!Q476),Laskuja!$Y$14)))</f>
        <v>O i k e i n</v>
      </c>
    </row>
    <row r="479" spans="3:19" x14ac:dyDescent="0.25">
      <c r="C479" s="30"/>
    </row>
    <row r="480" spans="3:19" x14ac:dyDescent="0.25">
      <c r="C480" s="30"/>
    </row>
    <row r="481" spans="3:15" x14ac:dyDescent="0.25">
      <c r="C481" t="s">
        <v>138</v>
      </c>
    </row>
    <row r="482" spans="3:15" x14ac:dyDescent="0.25">
      <c r="C482" t="s">
        <v>139</v>
      </c>
    </row>
    <row r="483" spans="3:15" x14ac:dyDescent="0.25">
      <c r="C483" t="s">
        <v>140</v>
      </c>
    </row>
    <row r="484" spans="3:15" x14ac:dyDescent="0.25">
      <c r="C484" t="s">
        <v>141</v>
      </c>
    </row>
    <row r="485" spans="3:15" x14ac:dyDescent="0.25">
      <c r="C485" t="s">
        <v>142</v>
      </c>
    </row>
    <row r="486" spans="3:15" x14ac:dyDescent="0.25">
      <c r="C486" t="s">
        <v>143</v>
      </c>
    </row>
    <row r="487" spans="3:15" x14ac:dyDescent="0.25">
      <c r="C487" t="s">
        <v>144</v>
      </c>
    </row>
    <row r="488" spans="3:15" x14ac:dyDescent="0.25">
      <c r="C488" t="s">
        <v>145</v>
      </c>
    </row>
    <row r="489" spans="3:15" x14ac:dyDescent="0.25">
      <c r="C489" s="82" t="s">
        <v>146</v>
      </c>
      <c r="D489" s="82"/>
      <c r="E489" s="82"/>
      <c r="F489" s="82"/>
      <c r="G489" s="82"/>
      <c r="H489" s="82"/>
      <c r="I489" s="82"/>
      <c r="J489" s="82"/>
      <c r="K489" s="82"/>
      <c r="L489" s="82"/>
      <c r="M489" s="82"/>
      <c r="N489" s="82"/>
      <c r="O489" s="82"/>
    </row>
    <row r="490" spans="3:15" x14ac:dyDescent="0.25">
      <c r="C490" s="82"/>
      <c r="D490" s="82"/>
      <c r="E490" s="82"/>
      <c r="F490" s="82"/>
      <c r="G490" s="82"/>
      <c r="H490" s="82"/>
      <c r="I490" s="82"/>
      <c r="J490" s="82"/>
      <c r="K490" s="82"/>
      <c r="L490" s="82"/>
      <c r="M490" s="82"/>
      <c r="N490" s="82"/>
      <c r="O490" s="82"/>
    </row>
    <row r="491" spans="3:15" x14ac:dyDescent="0.25">
      <c r="C491" s="82"/>
      <c r="D491" s="82"/>
      <c r="E491" s="82"/>
      <c r="F491" s="82"/>
      <c r="G491" s="82"/>
      <c r="H491" s="82"/>
      <c r="I491" s="82"/>
      <c r="J491" s="82"/>
      <c r="K491" s="82"/>
      <c r="L491" s="82"/>
      <c r="M491" s="82"/>
      <c r="N491" s="82"/>
      <c r="O491" s="82"/>
    </row>
    <row r="494" spans="3:15" x14ac:dyDescent="0.25">
      <c r="C494" t="s">
        <v>183</v>
      </c>
    </row>
    <row r="495" spans="3:15" x14ac:dyDescent="0.25">
      <c r="C495" t="s">
        <v>184</v>
      </c>
      <c r="D495">
        <v>1520</v>
      </c>
      <c r="E495" t="s">
        <v>62</v>
      </c>
      <c r="F495" t="s">
        <v>189</v>
      </c>
      <c r="G495">
        <v>1.03</v>
      </c>
      <c r="H495">
        <f>D495*G495</f>
        <v>1565.6000000000001</v>
      </c>
    </row>
    <row r="496" spans="3:15" x14ac:dyDescent="0.25">
      <c r="C496" t="s">
        <v>185</v>
      </c>
      <c r="D496">
        <v>1565.6</v>
      </c>
      <c r="E496" t="s">
        <v>62</v>
      </c>
      <c r="F496" t="s">
        <v>186</v>
      </c>
      <c r="G496">
        <v>0.64</v>
      </c>
      <c r="H496">
        <f>D496*G496</f>
        <v>1001.9839999999999</v>
      </c>
    </row>
    <row r="503" spans="3:8" x14ac:dyDescent="0.25">
      <c r="C503" t="s">
        <v>187</v>
      </c>
    </row>
    <row r="504" spans="3:8" x14ac:dyDescent="0.25">
      <c r="C504" t="s">
        <v>184</v>
      </c>
      <c r="D504">
        <v>36</v>
      </c>
      <c r="F504">
        <v>2</v>
      </c>
      <c r="G504">
        <f>D504-F504</f>
        <v>34</v>
      </c>
    </row>
    <row r="505" spans="3:8" x14ac:dyDescent="0.25">
      <c r="C505" t="s">
        <v>185</v>
      </c>
      <c r="D505">
        <v>1565.6</v>
      </c>
      <c r="E505" t="s">
        <v>62</v>
      </c>
      <c r="F505" t="s">
        <v>188</v>
      </c>
      <c r="G505">
        <v>0.66</v>
      </c>
      <c r="H505">
        <f>D505*G505</f>
        <v>1033.296</v>
      </c>
    </row>
  </sheetData>
  <mergeCells count="114">
    <mergeCell ref="N2:N3"/>
    <mergeCell ref="E274:E275"/>
    <mergeCell ref="H274:H275"/>
    <mergeCell ref="I274:I275"/>
    <mergeCell ref="C362:N364"/>
    <mergeCell ref="E381:E382"/>
    <mergeCell ref="H381:H382"/>
    <mergeCell ref="I381:I382"/>
    <mergeCell ref="E336:E337"/>
    <mergeCell ref="H336:H337"/>
    <mergeCell ref="I336:I337"/>
    <mergeCell ref="E341:E342"/>
    <mergeCell ref="H341:H342"/>
    <mergeCell ref="I341:I342"/>
    <mergeCell ref="J2:J3"/>
    <mergeCell ref="E21:E22"/>
    <mergeCell ref="H21:H22"/>
    <mergeCell ref="I21:I22"/>
    <mergeCell ref="E223:E224"/>
    <mergeCell ref="H223:H224"/>
    <mergeCell ref="I223:I224"/>
    <mergeCell ref="E235:E236"/>
    <mergeCell ref="H235:H236"/>
    <mergeCell ref="I235:I236"/>
    <mergeCell ref="E31:E32"/>
    <mergeCell ref="H31:H32"/>
    <mergeCell ref="I31:I32"/>
    <mergeCell ref="E41:E42"/>
    <mergeCell ref="H41:H42"/>
    <mergeCell ref="I41:I42"/>
    <mergeCell ref="E14:E15"/>
    <mergeCell ref="H14:H15"/>
    <mergeCell ref="I14:I15"/>
    <mergeCell ref="E71:E72"/>
    <mergeCell ref="H71:H72"/>
    <mergeCell ref="I71:I72"/>
    <mergeCell ref="E82:E83"/>
    <mergeCell ref="H82:H83"/>
    <mergeCell ref="I82:I83"/>
    <mergeCell ref="C87:L88"/>
    <mergeCell ref="E48:E49"/>
    <mergeCell ref="H48:H49"/>
    <mergeCell ref="I48:I49"/>
    <mergeCell ref="E58:E59"/>
    <mergeCell ref="H58:H59"/>
    <mergeCell ref="I58:I59"/>
    <mergeCell ref="E147:E148"/>
    <mergeCell ref="H147:H148"/>
    <mergeCell ref="I147:I148"/>
    <mergeCell ref="E169:E170"/>
    <mergeCell ref="H169:H170"/>
    <mergeCell ref="I169:I170"/>
    <mergeCell ref="E96:E97"/>
    <mergeCell ref="H96:H97"/>
    <mergeCell ref="I96:I97"/>
    <mergeCell ref="E256:E257"/>
    <mergeCell ref="H256:H257"/>
    <mergeCell ref="I256:I257"/>
    <mergeCell ref="E284:E285"/>
    <mergeCell ref="H284:H285"/>
    <mergeCell ref="I284:I285"/>
    <mergeCell ref="E266:E267"/>
    <mergeCell ref="H266:H267"/>
    <mergeCell ref="I266:I267"/>
    <mergeCell ref="E180:E181"/>
    <mergeCell ref="H180:H181"/>
    <mergeCell ref="I180:I181"/>
    <mergeCell ref="E196:E197"/>
    <mergeCell ref="H196:H197"/>
    <mergeCell ref="I196:I197"/>
    <mergeCell ref="E243:E244"/>
    <mergeCell ref="H243:H244"/>
    <mergeCell ref="I243:I244"/>
    <mergeCell ref="C489:O491"/>
    <mergeCell ref="E424:E425"/>
    <mergeCell ref="H424:H425"/>
    <mergeCell ref="I424:I425"/>
    <mergeCell ref="E429:E430"/>
    <mergeCell ref="H429:H430"/>
    <mergeCell ref="I429:I430"/>
    <mergeCell ref="E459:E460"/>
    <mergeCell ref="H459:H460"/>
    <mergeCell ref="I459:I460"/>
    <mergeCell ref="E464:E465"/>
    <mergeCell ref="H464:H465"/>
    <mergeCell ref="I464:I465"/>
    <mergeCell ref="E477:E478"/>
    <mergeCell ref="H477:H478"/>
    <mergeCell ref="I477:I478"/>
    <mergeCell ref="C472:J473"/>
    <mergeCell ref="C202:J203"/>
    <mergeCell ref="C227:J228"/>
    <mergeCell ref="C259:J260"/>
    <mergeCell ref="C311:J312"/>
    <mergeCell ref="C323:K324"/>
    <mergeCell ref="C331:I332"/>
    <mergeCell ref="C353:J354"/>
    <mergeCell ref="C419:J420"/>
    <mergeCell ref="C452:L453"/>
    <mergeCell ref="E396:E397"/>
    <mergeCell ref="H396:H397"/>
    <mergeCell ref="I396:I397"/>
    <mergeCell ref="E308:E309"/>
    <mergeCell ref="H308:H309"/>
    <mergeCell ref="I308:I309"/>
    <mergeCell ref="E318:E319"/>
    <mergeCell ref="H318:H319"/>
    <mergeCell ref="I318:I319"/>
    <mergeCell ref="E292:E293"/>
    <mergeCell ref="H292:H293"/>
    <mergeCell ref="I292:I293"/>
    <mergeCell ref="E300:E301"/>
    <mergeCell ref="H300:H301"/>
    <mergeCell ref="I300:I301"/>
  </mergeCells>
  <phoneticPr fontId="2" type="noConversion"/>
  <conditionalFormatting sqref="S15">
    <cfRule type="cellIs" dxfId="151" priority="163" operator="equal">
      <formula>$Y$14</formula>
    </cfRule>
    <cfRule type="cellIs" dxfId="150" priority="164" operator="equal">
      <formula>$Y$13</formula>
    </cfRule>
  </conditionalFormatting>
  <conditionalFormatting sqref="S52">
    <cfRule type="cellIs" dxfId="149" priority="77" operator="equal">
      <formula>$Y$14</formula>
    </cfRule>
    <cfRule type="cellIs" dxfId="148" priority="78" operator="equal">
      <formula>$Y$13</formula>
    </cfRule>
  </conditionalFormatting>
  <conditionalFormatting sqref="S22">
    <cfRule type="cellIs" dxfId="147" priority="85" operator="equal">
      <formula>$Y$14</formula>
    </cfRule>
    <cfRule type="cellIs" dxfId="146" priority="86" operator="equal">
      <formula>$Y$13</formula>
    </cfRule>
  </conditionalFormatting>
  <conditionalFormatting sqref="S32">
    <cfRule type="cellIs" dxfId="145" priority="83" operator="equal">
      <formula>$Y$14</formula>
    </cfRule>
    <cfRule type="cellIs" dxfId="144" priority="84" operator="equal">
      <formula>$Y$13</formula>
    </cfRule>
  </conditionalFormatting>
  <conditionalFormatting sqref="S42">
    <cfRule type="cellIs" dxfId="143" priority="81" operator="equal">
      <formula>$Y$14</formula>
    </cfRule>
    <cfRule type="cellIs" dxfId="142" priority="82" operator="equal">
      <formula>$Y$13</formula>
    </cfRule>
  </conditionalFormatting>
  <conditionalFormatting sqref="S62">
    <cfRule type="cellIs" dxfId="141" priority="13" operator="equal">
      <formula>$Y$14</formula>
    </cfRule>
    <cfRule type="cellIs" dxfId="140" priority="14" operator="equal">
      <formula>$Y$13</formula>
    </cfRule>
  </conditionalFormatting>
  <conditionalFormatting sqref="S59">
    <cfRule type="cellIs" dxfId="139" priority="75" operator="equal">
      <formula>$Y$14</formula>
    </cfRule>
    <cfRule type="cellIs" dxfId="138" priority="76" operator="equal">
      <formula>$Y$13</formula>
    </cfRule>
  </conditionalFormatting>
  <conditionalFormatting sqref="S72">
    <cfRule type="cellIs" dxfId="137" priority="73" operator="equal">
      <formula>$Y$14</formula>
    </cfRule>
    <cfRule type="cellIs" dxfId="136" priority="74" operator="equal">
      <formula>$Y$13</formula>
    </cfRule>
  </conditionalFormatting>
  <conditionalFormatting sqref="S83">
    <cfRule type="cellIs" dxfId="135" priority="71" operator="equal">
      <formula>$Y$14</formula>
    </cfRule>
    <cfRule type="cellIs" dxfId="134" priority="72" operator="equal">
      <formula>$Y$13</formula>
    </cfRule>
  </conditionalFormatting>
  <conditionalFormatting sqref="S97">
    <cfRule type="cellIs" dxfId="133" priority="69" operator="equal">
      <formula>$Y$14</formula>
    </cfRule>
    <cfRule type="cellIs" dxfId="132" priority="70" operator="equal">
      <formula>$Y$13</formula>
    </cfRule>
  </conditionalFormatting>
  <conditionalFormatting sqref="S148">
    <cfRule type="cellIs" dxfId="131" priority="67" operator="equal">
      <formula>$Y$14</formula>
    </cfRule>
    <cfRule type="cellIs" dxfId="130" priority="68" operator="equal">
      <formula>$Y$13</formula>
    </cfRule>
  </conditionalFormatting>
  <conditionalFormatting sqref="S170">
    <cfRule type="cellIs" dxfId="129" priority="65" operator="equal">
      <formula>$Y$14</formula>
    </cfRule>
    <cfRule type="cellIs" dxfId="128" priority="66" operator="equal">
      <formula>$Y$13</formula>
    </cfRule>
  </conditionalFormatting>
  <conditionalFormatting sqref="S197">
    <cfRule type="cellIs" dxfId="127" priority="61" operator="equal">
      <formula>$Y$14</formula>
    </cfRule>
    <cfRule type="cellIs" dxfId="126" priority="62" operator="equal">
      <formula>$Y$13</formula>
    </cfRule>
  </conditionalFormatting>
  <conditionalFormatting sqref="S208">
    <cfRule type="cellIs" dxfId="125" priority="59" operator="equal">
      <formula>$Y$14</formula>
    </cfRule>
    <cfRule type="cellIs" dxfId="124" priority="60" operator="equal">
      <formula>$Y$13</formula>
    </cfRule>
  </conditionalFormatting>
  <conditionalFormatting sqref="S224">
    <cfRule type="cellIs" dxfId="123" priority="57" operator="equal">
      <formula>$Y$14</formula>
    </cfRule>
    <cfRule type="cellIs" dxfId="122" priority="58" operator="equal">
      <formula>$Y$13</formula>
    </cfRule>
  </conditionalFormatting>
  <conditionalFormatting sqref="S236">
    <cfRule type="cellIs" dxfId="121" priority="55" operator="equal">
      <formula>$Y$14</formula>
    </cfRule>
    <cfRule type="cellIs" dxfId="120" priority="56" operator="equal">
      <formula>$Y$13</formula>
    </cfRule>
  </conditionalFormatting>
  <conditionalFormatting sqref="S267">
    <cfRule type="cellIs" dxfId="119" priority="49" operator="equal">
      <formula>$Y$14</formula>
    </cfRule>
    <cfRule type="cellIs" dxfId="118" priority="50" operator="equal">
      <formula>$Y$13</formula>
    </cfRule>
  </conditionalFormatting>
  <conditionalFormatting sqref="S257">
    <cfRule type="cellIs" dxfId="117" priority="51" operator="equal">
      <formula>$Y$14</formula>
    </cfRule>
    <cfRule type="cellIs" dxfId="116" priority="52" operator="equal">
      <formula>$Y$13</formula>
    </cfRule>
  </conditionalFormatting>
  <conditionalFormatting sqref="S285">
    <cfRule type="cellIs" dxfId="115" priority="45" operator="equal">
      <formula>$Y$14</formula>
    </cfRule>
    <cfRule type="cellIs" dxfId="114" priority="46" operator="equal">
      <formula>$Y$13</formula>
    </cfRule>
  </conditionalFormatting>
  <conditionalFormatting sqref="S293">
    <cfRule type="cellIs" dxfId="113" priority="43" operator="equal">
      <formula>$Y$14</formula>
    </cfRule>
    <cfRule type="cellIs" dxfId="112" priority="44" operator="equal">
      <formula>$Y$13</formula>
    </cfRule>
  </conditionalFormatting>
  <conditionalFormatting sqref="S301">
    <cfRule type="cellIs" dxfId="111" priority="41" operator="equal">
      <formula>$Y$14</formula>
    </cfRule>
    <cfRule type="cellIs" dxfId="110" priority="42" operator="equal">
      <formula>$Y$13</formula>
    </cfRule>
  </conditionalFormatting>
  <conditionalFormatting sqref="S309">
    <cfRule type="cellIs" dxfId="109" priority="39" operator="equal">
      <formula>$Y$14</formula>
    </cfRule>
    <cfRule type="cellIs" dxfId="108" priority="40" operator="equal">
      <formula>$Y$13</formula>
    </cfRule>
  </conditionalFormatting>
  <conditionalFormatting sqref="S319">
    <cfRule type="cellIs" dxfId="107" priority="37" operator="equal">
      <formula>$Y$14</formula>
    </cfRule>
    <cfRule type="cellIs" dxfId="106" priority="38" operator="equal">
      <formula>$Y$13</formula>
    </cfRule>
  </conditionalFormatting>
  <conditionalFormatting sqref="S329">
    <cfRule type="cellIs" dxfId="105" priority="35" operator="equal">
      <formula>$Y$14</formula>
    </cfRule>
    <cfRule type="cellIs" dxfId="104" priority="36" operator="equal">
      <formula>$Y$13</formula>
    </cfRule>
  </conditionalFormatting>
  <conditionalFormatting sqref="S337">
    <cfRule type="cellIs" dxfId="103" priority="33" operator="equal">
      <formula>$Y$14</formula>
    </cfRule>
    <cfRule type="cellIs" dxfId="102" priority="34" operator="equal">
      <formula>$Y$13</formula>
    </cfRule>
  </conditionalFormatting>
  <conditionalFormatting sqref="S342">
    <cfRule type="cellIs" dxfId="101" priority="31" operator="equal">
      <formula>$Y$14</formula>
    </cfRule>
    <cfRule type="cellIs" dxfId="100" priority="32" operator="equal">
      <formula>$Y$13</formula>
    </cfRule>
  </conditionalFormatting>
  <conditionalFormatting sqref="S382">
    <cfRule type="cellIs" dxfId="99" priority="29" operator="equal">
      <formula>$Y$14</formula>
    </cfRule>
    <cfRule type="cellIs" dxfId="98" priority="30" operator="equal">
      <formula>$Y$13</formula>
    </cfRule>
  </conditionalFormatting>
  <conditionalFormatting sqref="S397">
    <cfRule type="cellIs" dxfId="97" priority="27" operator="equal">
      <formula>$Y$14</formula>
    </cfRule>
    <cfRule type="cellIs" dxfId="96" priority="28" operator="equal">
      <formula>$Y$13</formula>
    </cfRule>
  </conditionalFormatting>
  <conditionalFormatting sqref="S425">
    <cfRule type="cellIs" dxfId="95" priority="25" operator="equal">
      <formula>$Y$14</formula>
    </cfRule>
    <cfRule type="cellIs" dxfId="94" priority="26" operator="equal">
      <formula>$Y$13</formula>
    </cfRule>
  </conditionalFormatting>
  <conditionalFormatting sqref="S430">
    <cfRule type="cellIs" dxfId="93" priority="23" operator="equal">
      <formula>$Y$14</formula>
    </cfRule>
    <cfRule type="cellIs" dxfId="92" priority="24" operator="equal">
      <formula>$Y$13</formula>
    </cfRule>
  </conditionalFormatting>
  <conditionalFormatting sqref="S442">
    <cfRule type="cellIs" dxfId="91" priority="21" operator="equal">
      <formula>$Y$14</formula>
    </cfRule>
    <cfRule type="cellIs" dxfId="90" priority="22" operator="equal">
      <formula>$Y$13</formula>
    </cfRule>
  </conditionalFormatting>
  <conditionalFormatting sqref="S460">
    <cfRule type="cellIs" dxfId="89" priority="19" operator="equal">
      <formula>$Y$14</formula>
    </cfRule>
    <cfRule type="cellIs" dxfId="88" priority="20" operator="equal">
      <formula>$Y$13</formula>
    </cfRule>
  </conditionalFormatting>
  <conditionalFormatting sqref="S465">
    <cfRule type="cellIs" dxfId="87" priority="17" operator="equal">
      <formula>$Y$14</formula>
    </cfRule>
    <cfRule type="cellIs" dxfId="86" priority="18" operator="equal">
      <formula>$Y$13</formula>
    </cfRule>
  </conditionalFormatting>
  <conditionalFormatting sqref="S478">
    <cfRule type="cellIs" dxfId="85" priority="15" operator="equal">
      <formula>$Y$14</formula>
    </cfRule>
    <cfRule type="cellIs" dxfId="84" priority="16" operator="equal">
      <formula>$Y$13</formula>
    </cfRule>
  </conditionalFormatting>
  <conditionalFormatting sqref="S184">
    <cfRule type="cellIs" dxfId="83" priority="3" operator="equal">
      <formula>$Y$14</formula>
    </cfRule>
    <cfRule type="cellIs" dxfId="82" priority="4" operator="equal">
      <formula>$Y$13</formula>
    </cfRule>
  </conditionalFormatting>
  <conditionalFormatting sqref="S151">
    <cfRule type="cellIs" dxfId="81" priority="11" operator="equal">
      <formula>$Y$14</formula>
    </cfRule>
    <cfRule type="cellIs" dxfId="80" priority="12" operator="equal">
      <formula>$Y$13</formula>
    </cfRule>
  </conditionalFormatting>
  <conditionalFormatting sqref="S200">
    <cfRule type="cellIs" dxfId="79" priority="9" operator="equal">
      <formula>$Y$14</formula>
    </cfRule>
    <cfRule type="cellIs" dxfId="78" priority="10" operator="equal">
      <formula>$Y$13</formula>
    </cfRule>
  </conditionalFormatting>
  <conditionalFormatting sqref="S247">
    <cfRule type="cellIs" dxfId="77" priority="7" operator="equal">
      <formula>$Y$14</formula>
    </cfRule>
    <cfRule type="cellIs" dxfId="76" priority="8" operator="equal">
      <formula>$Y$13</formula>
    </cfRule>
  </conditionalFormatting>
  <conditionalFormatting sqref="S278">
    <cfRule type="cellIs" dxfId="75" priority="5" operator="equal">
      <formula>$Y$14</formula>
    </cfRule>
    <cfRule type="cellIs" dxfId="74" priority="6" operator="equal">
      <formula>$Y$13</formula>
    </cfRule>
  </conditionalFormatting>
  <conditionalFormatting sqref="S360">
    <cfRule type="cellIs" dxfId="73" priority="1" operator="equal">
      <formula>$Y$14</formula>
    </cfRule>
    <cfRule type="cellIs" dxfId="72" priority="2" operator="equal">
      <formula>$Y$13</formula>
    </cfRule>
  </conditionalFormatting>
  <dataValidations count="2">
    <dataValidation type="list" allowBlank="1" showInputMessage="1" showErrorMessage="1" promptTitle="valitse" sqref="E28 E38 E52 E62 E184 E79:E80 E93 E151 E157:E158 E163 E263 E247 E220 E216 E193 E231 E253 E278 E315 E391 E456 E442 E160:E161 E68:E69 E200 E327:E328" xr:uid="{C312C60F-167F-4F83-B0D3-C93A79C5E2C6}">
      <formula1>$Y$2:$Y$6</formula1>
    </dataValidation>
    <dataValidation type="list" showInputMessage="1" showErrorMessage="1" sqref="N14 N21 N31 N41 N51 N61 N71 N82 N96 N150 N169 N183 N199 N207 N223 N235 N246 N256 N266 N277 N284 N292 N300 N308 N318 N328 N336 N341 N381 N396 N424 N429 N441 N459 N464 N477 N359" xr:uid="{DB303947-7B7C-4078-A2B5-DCBD231C27E5}">
      <formula1>$Y$9:$Y$10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A6F09-80A6-4EDC-8EB0-BBFAD0FC9D69}">
  <dimension ref="C1:AE503"/>
  <sheetViews>
    <sheetView zoomScaleNormal="100" workbookViewId="0">
      <selection activeCell="Q15" sqref="Q15"/>
    </sheetView>
  </sheetViews>
  <sheetFormatPr defaultRowHeight="15" x14ac:dyDescent="0.25"/>
  <cols>
    <col min="1" max="2" width="2" customWidth="1"/>
    <col min="3" max="3" width="10.7109375" customWidth="1"/>
    <col min="4" max="4" width="13.5703125" customWidth="1"/>
    <col min="5" max="5" width="12" customWidth="1"/>
    <col min="7" max="7" width="11.28515625" customWidth="1"/>
    <col min="19" max="19" width="9.7109375" customWidth="1"/>
    <col min="20" max="22" width="3.7109375" customWidth="1"/>
  </cols>
  <sheetData>
    <row r="1" spans="3:26" ht="18.75" x14ac:dyDescent="0.3">
      <c r="D1" s="34" t="s">
        <v>0</v>
      </c>
      <c r="I1" t="s">
        <v>68</v>
      </c>
    </row>
    <row r="2" spans="3:26" ht="18.75" x14ac:dyDescent="0.3">
      <c r="D2" s="34" t="s">
        <v>69</v>
      </c>
      <c r="I2" s="5" t="s">
        <v>63</v>
      </c>
      <c r="J2" s="85" t="s">
        <v>60</v>
      </c>
      <c r="K2" s="5" t="s">
        <v>65</v>
      </c>
      <c r="M2" s="31">
        <v>0.2</v>
      </c>
      <c r="N2" s="85" t="s">
        <v>60</v>
      </c>
      <c r="O2" s="5">
        <v>60</v>
      </c>
      <c r="Y2" t="s">
        <v>197</v>
      </c>
    </row>
    <row r="3" spans="3:26" x14ac:dyDescent="0.25">
      <c r="I3" s="7">
        <v>1</v>
      </c>
      <c r="J3" s="85"/>
      <c r="K3" s="1" t="s">
        <v>64</v>
      </c>
      <c r="M3" s="7">
        <v>1</v>
      </c>
      <c r="N3" s="85"/>
      <c r="O3" s="1">
        <v>300</v>
      </c>
      <c r="Y3" t="s">
        <v>62</v>
      </c>
    </row>
    <row r="4" spans="3:26" x14ac:dyDescent="0.25">
      <c r="J4" s="7"/>
      <c r="K4" s="41"/>
      <c r="L4" s="1"/>
      <c r="Y4" t="s">
        <v>196</v>
      </c>
      <c r="Z4" t="s">
        <v>194</v>
      </c>
    </row>
    <row r="5" spans="3:26" x14ac:dyDescent="0.25">
      <c r="D5" s="39" t="s">
        <v>86</v>
      </c>
      <c r="E5" s="24"/>
      <c r="F5" s="24"/>
      <c r="Y5" t="s">
        <v>71</v>
      </c>
      <c r="Z5" t="s">
        <v>195</v>
      </c>
    </row>
    <row r="6" spans="3:26" x14ac:dyDescent="0.25">
      <c r="D6" s="39" t="s">
        <v>87</v>
      </c>
      <c r="E6" s="24"/>
      <c r="F6" s="24"/>
      <c r="Y6" t="s">
        <v>74</v>
      </c>
    </row>
    <row r="7" spans="3:26" x14ac:dyDescent="0.25">
      <c r="D7" s="30" t="s">
        <v>220</v>
      </c>
    </row>
    <row r="8" spans="3:26" x14ac:dyDescent="0.25">
      <c r="D8" s="30"/>
    </row>
    <row r="9" spans="3:26" ht="15.75" thickBot="1" x14ac:dyDescent="0.3">
      <c r="D9" s="30" t="s">
        <v>221</v>
      </c>
    </row>
    <row r="10" spans="3:26" ht="15.75" thickBot="1" x14ac:dyDescent="0.3">
      <c r="J10" s="7"/>
      <c r="K10" s="41"/>
      <c r="L10" s="1"/>
      <c r="N10" s="11" t="s">
        <v>80</v>
      </c>
      <c r="O10" s="12"/>
      <c r="P10" s="12"/>
      <c r="Q10" s="12"/>
      <c r="R10" s="12"/>
      <c r="S10" s="13"/>
      <c r="Y10" t="s">
        <v>82</v>
      </c>
    </row>
    <row r="11" spans="3:26" x14ac:dyDescent="0.25">
      <c r="C11" s="11" t="s">
        <v>51</v>
      </c>
      <c r="D11" s="11"/>
      <c r="E11" s="12"/>
      <c r="F11" s="12"/>
      <c r="G11" s="12"/>
      <c r="H11" s="12"/>
      <c r="I11" s="12"/>
      <c r="J11" s="12"/>
      <c r="K11" s="12"/>
      <c r="L11" s="12"/>
      <c r="M11" s="12"/>
      <c r="N11" s="11"/>
      <c r="O11" s="12"/>
      <c r="P11" s="12"/>
      <c r="Q11" s="12"/>
      <c r="R11" s="12"/>
      <c r="S11" s="13"/>
      <c r="W11" t="s">
        <v>40</v>
      </c>
      <c r="X11" t="s">
        <v>41</v>
      </c>
      <c r="Y11" t="s">
        <v>42</v>
      </c>
    </row>
    <row r="12" spans="3:26" x14ac:dyDescent="0.25">
      <c r="C12" s="14"/>
      <c r="D12" s="15"/>
      <c r="E12" s="15"/>
      <c r="F12" s="15"/>
      <c r="G12" s="15"/>
      <c r="H12" s="15"/>
      <c r="I12" s="15"/>
      <c r="J12" s="15"/>
      <c r="K12" s="15"/>
      <c r="L12" s="15"/>
      <c r="M12" s="15"/>
      <c r="N12" s="14" t="s">
        <v>81</v>
      </c>
      <c r="O12" s="15"/>
      <c r="P12" s="15"/>
      <c r="Q12" s="15"/>
      <c r="R12" s="15"/>
      <c r="S12" s="16"/>
      <c r="Y12" t="s">
        <v>44</v>
      </c>
    </row>
    <row r="13" spans="3:26" x14ac:dyDescent="0.25">
      <c r="C13" s="15"/>
      <c r="D13" s="15" t="s">
        <v>67</v>
      </c>
      <c r="E13" s="15"/>
      <c r="F13" s="15"/>
      <c r="G13" s="15"/>
      <c r="H13" s="15"/>
      <c r="I13" s="15"/>
      <c r="J13" s="15"/>
      <c r="K13" s="15"/>
      <c r="L13" s="15"/>
      <c r="M13" s="15"/>
      <c r="N13" s="14"/>
      <c r="O13" s="15"/>
      <c r="P13" s="15"/>
      <c r="Q13" s="15"/>
      <c r="R13" s="15"/>
      <c r="S13" s="16"/>
      <c r="Y13" t="s">
        <v>45</v>
      </c>
    </row>
    <row r="14" spans="3:26" ht="15.75" thickBot="1" x14ac:dyDescent="0.3">
      <c r="C14" s="14"/>
      <c r="D14" s="25">
        <v>34</v>
      </c>
      <c r="E14" s="83" t="s">
        <v>60</v>
      </c>
      <c r="F14" s="25" t="s">
        <v>61</v>
      </c>
      <c r="G14" s="15"/>
      <c r="H14" s="83" t="s">
        <v>61</v>
      </c>
      <c r="I14" s="83" t="s">
        <v>60</v>
      </c>
      <c r="J14" s="5">
        <f>D14</f>
        <v>34</v>
      </c>
      <c r="K14" s="5" t="s">
        <v>62</v>
      </c>
      <c r="L14" s="5">
        <f>F15</f>
        <v>750</v>
      </c>
      <c r="M14" s="15"/>
      <c r="N14" s="21" t="s">
        <v>82</v>
      </c>
      <c r="O14" s="15"/>
      <c r="P14" s="15"/>
      <c r="Q14" s="15" t="s">
        <v>66</v>
      </c>
      <c r="R14" s="15"/>
      <c r="S14" s="16" t="s">
        <v>40</v>
      </c>
      <c r="Y14" t="s">
        <v>46</v>
      </c>
    </row>
    <row r="15" spans="3:26" x14ac:dyDescent="0.25">
      <c r="C15" s="14"/>
      <c r="D15" s="26">
        <v>100</v>
      </c>
      <c r="E15" s="83"/>
      <c r="F15" s="26">
        <v>750</v>
      </c>
      <c r="G15" s="15"/>
      <c r="H15" s="83"/>
      <c r="I15" s="83"/>
      <c r="J15" s="17"/>
      <c r="K15" s="17">
        <f>D15</f>
        <v>100</v>
      </c>
      <c r="L15" s="17"/>
      <c r="M15" s="15"/>
      <c r="N15" s="14"/>
      <c r="O15" s="15"/>
      <c r="P15" s="15"/>
      <c r="Q15" s="17">
        <f>J14*L14/K15</f>
        <v>255</v>
      </c>
      <c r="R15" s="15"/>
      <c r="S15" s="16" t="str">
        <f>IF(N14="",$Y$12,IF(AND(N14=$Y$10,Q15='Taul1 (3)'!N9),'Laskuja (2)'!$Y$13,IF(AND(N14=$Y$10,Q15&lt;&gt;'Taul1 (3)'!N9),'Laskuja (2)'!$Y$14)))</f>
        <v>O i k e i n</v>
      </c>
    </row>
    <row r="16" spans="3:26" ht="15.75" thickBot="1" x14ac:dyDescent="0.3">
      <c r="C16" s="18"/>
      <c r="D16" s="19"/>
      <c r="E16" s="19"/>
      <c r="F16" s="19"/>
      <c r="G16" s="19"/>
      <c r="H16" s="19"/>
      <c r="I16" s="19"/>
      <c r="J16" s="19"/>
      <c r="K16" s="19"/>
      <c r="L16" s="19"/>
      <c r="M16" s="19"/>
      <c r="N16" s="18"/>
      <c r="O16" s="19"/>
      <c r="P16" s="19"/>
      <c r="Q16" s="19"/>
      <c r="R16" s="19"/>
      <c r="S16" s="20"/>
    </row>
    <row r="17" spans="3:19" ht="15.75" thickBot="1" x14ac:dyDescent="0.3">
      <c r="N17" s="14"/>
      <c r="O17" s="15"/>
      <c r="P17" s="15"/>
      <c r="Q17" s="15"/>
      <c r="R17" s="15"/>
      <c r="S17" s="16"/>
    </row>
    <row r="18" spans="3:19" x14ac:dyDescent="0.25">
      <c r="C18" s="11" t="s">
        <v>52</v>
      </c>
      <c r="D18" s="12"/>
      <c r="E18" s="12"/>
      <c r="F18" s="12"/>
      <c r="G18" s="12"/>
      <c r="H18" s="12"/>
      <c r="I18" s="12"/>
      <c r="J18" s="12"/>
      <c r="K18" s="12"/>
      <c r="L18" s="12"/>
      <c r="M18" s="12"/>
      <c r="N18" s="11"/>
      <c r="O18" s="12"/>
      <c r="P18" s="12"/>
      <c r="Q18" s="12"/>
      <c r="R18" s="12"/>
      <c r="S18" s="13"/>
    </row>
    <row r="19" spans="3:19" x14ac:dyDescent="0.25">
      <c r="C19" s="14"/>
      <c r="D19" s="15"/>
      <c r="E19" s="15"/>
      <c r="F19" s="15"/>
      <c r="G19" s="15"/>
      <c r="H19" s="15"/>
      <c r="I19" s="15"/>
      <c r="J19" s="15"/>
      <c r="K19" s="15"/>
      <c r="L19" s="15"/>
      <c r="M19" s="15"/>
      <c r="N19" s="14" t="s">
        <v>81</v>
      </c>
      <c r="O19" s="15"/>
      <c r="P19" s="15"/>
      <c r="Q19" s="15"/>
      <c r="R19" s="15"/>
      <c r="S19" s="16"/>
    </row>
    <row r="20" spans="3:19" x14ac:dyDescent="0.25">
      <c r="C20" s="14"/>
      <c r="D20" s="15" t="s">
        <v>67</v>
      </c>
      <c r="E20" s="15"/>
      <c r="F20" s="15"/>
      <c r="G20" s="15"/>
      <c r="H20" s="15"/>
      <c r="I20" s="15"/>
      <c r="J20" s="15"/>
      <c r="K20" s="15"/>
      <c r="L20" s="15"/>
      <c r="M20" s="15"/>
      <c r="N20" s="14"/>
      <c r="O20" s="15"/>
      <c r="P20" s="15"/>
      <c r="Q20" s="15"/>
      <c r="R20" s="15"/>
      <c r="S20" s="16"/>
    </row>
    <row r="21" spans="3:19" ht="15.75" thickBot="1" x14ac:dyDescent="0.3">
      <c r="C21" s="14"/>
      <c r="D21" s="25" t="s">
        <v>61</v>
      </c>
      <c r="E21" s="83" t="s">
        <v>60</v>
      </c>
      <c r="F21" s="25">
        <v>208</v>
      </c>
      <c r="G21" s="15"/>
      <c r="H21" s="83" t="s">
        <v>61</v>
      </c>
      <c r="I21" s="83" t="s">
        <v>60</v>
      </c>
      <c r="J21" s="5">
        <f>F21</f>
        <v>208</v>
      </c>
      <c r="K21" s="5" t="s">
        <v>62</v>
      </c>
      <c r="L21" s="5">
        <f>D22</f>
        <v>100</v>
      </c>
      <c r="M21" s="15"/>
      <c r="N21" s="21" t="s">
        <v>82</v>
      </c>
      <c r="O21" s="15"/>
      <c r="P21" s="15"/>
      <c r="Q21" s="15" t="s">
        <v>66</v>
      </c>
      <c r="R21" s="15"/>
      <c r="S21" s="16" t="s">
        <v>40</v>
      </c>
    </row>
    <row r="22" spans="3:19" x14ac:dyDescent="0.25">
      <c r="C22" s="14"/>
      <c r="D22" s="26">
        <v>100</v>
      </c>
      <c r="E22" s="83"/>
      <c r="F22" s="26">
        <v>800</v>
      </c>
      <c r="G22" s="15"/>
      <c r="H22" s="83"/>
      <c r="I22" s="83"/>
      <c r="J22" s="17"/>
      <c r="K22" s="17">
        <f>F22</f>
        <v>800</v>
      </c>
      <c r="L22" s="17"/>
      <c r="M22" s="15"/>
      <c r="N22" s="14"/>
      <c r="O22" s="15"/>
      <c r="P22" s="15"/>
      <c r="Q22" s="17">
        <f>J21*L21/K22</f>
        <v>26</v>
      </c>
      <c r="R22" s="15"/>
      <c r="S22" s="16" t="str">
        <f>IF(N21="",$Y$12,IF(AND(N21=$Y$10,Q22='Taul1 (3)'!N16),'Laskuja (2)'!$Y$13,IF(AND(N21=$Y$10,Q22&lt;&gt;'Taul1 (3)'!N16),'Laskuja (2)'!$Y$14)))</f>
        <v>O i k e i n</v>
      </c>
    </row>
    <row r="23" spans="3:19" ht="15.75" thickBot="1" x14ac:dyDescent="0.3">
      <c r="C23" s="18"/>
      <c r="D23" s="19"/>
      <c r="E23" s="19"/>
      <c r="F23" s="19"/>
      <c r="G23" s="19"/>
      <c r="H23" s="19"/>
      <c r="I23" s="19"/>
      <c r="J23" s="19"/>
      <c r="K23" s="19"/>
      <c r="L23" s="19"/>
      <c r="M23" s="19"/>
      <c r="N23" s="18"/>
      <c r="O23" s="19"/>
      <c r="P23" s="19"/>
      <c r="Q23" s="19"/>
      <c r="R23" s="19"/>
      <c r="S23" s="20"/>
    </row>
    <row r="24" spans="3:19" ht="15.75" thickBot="1" x14ac:dyDescent="0.3">
      <c r="N24" s="14"/>
      <c r="O24" s="15"/>
      <c r="P24" s="15"/>
      <c r="Q24" s="15"/>
      <c r="R24" s="15"/>
      <c r="S24" s="16"/>
    </row>
    <row r="25" spans="3:19" x14ac:dyDescent="0.25">
      <c r="C25" s="11" t="s">
        <v>53</v>
      </c>
      <c r="D25" s="12"/>
      <c r="E25" s="12"/>
      <c r="F25" s="12"/>
      <c r="G25" s="12"/>
      <c r="H25" s="12"/>
      <c r="I25" s="12"/>
      <c r="J25" s="12"/>
      <c r="K25" s="12"/>
      <c r="L25" s="12"/>
      <c r="M25" s="12"/>
      <c r="N25" s="11"/>
      <c r="O25" s="12"/>
      <c r="P25" s="12"/>
      <c r="Q25" s="12"/>
      <c r="R25" s="12"/>
      <c r="S25" s="13"/>
    </row>
    <row r="26" spans="3:19" x14ac:dyDescent="0.25">
      <c r="C26" s="15"/>
      <c r="D26" s="15"/>
      <c r="E26" s="15"/>
      <c r="F26" s="15"/>
      <c r="G26" s="15"/>
      <c r="H26" s="15"/>
      <c r="I26" s="15"/>
      <c r="J26" s="15"/>
      <c r="K26" s="15"/>
      <c r="L26" s="15"/>
      <c r="M26" s="15"/>
      <c r="N26" s="14"/>
      <c r="O26" s="15"/>
      <c r="P26" s="15"/>
      <c r="Q26" s="15"/>
      <c r="R26" s="15"/>
      <c r="S26" s="16"/>
    </row>
    <row r="27" spans="3:19" x14ac:dyDescent="0.25">
      <c r="C27" s="15"/>
      <c r="D27" s="15" t="s">
        <v>84</v>
      </c>
      <c r="E27" s="15"/>
      <c r="F27" s="15" t="s">
        <v>84</v>
      </c>
      <c r="G27" s="37" t="s">
        <v>213</v>
      </c>
      <c r="I27" s="15"/>
      <c r="J27" s="15"/>
      <c r="K27" s="15"/>
      <c r="L27" s="15"/>
      <c r="M27" s="15"/>
      <c r="N27" s="14"/>
      <c r="O27" s="15"/>
      <c r="P27" s="15"/>
      <c r="Q27" s="15"/>
      <c r="R27" s="15"/>
      <c r="S27" s="16"/>
    </row>
    <row r="28" spans="3:19" ht="16.5" customHeight="1" x14ac:dyDescent="0.25">
      <c r="C28" s="15" t="s">
        <v>70</v>
      </c>
      <c r="D28" s="26">
        <v>1007</v>
      </c>
      <c r="E28" s="17" t="s">
        <v>71</v>
      </c>
      <c r="F28" s="26">
        <v>950</v>
      </c>
      <c r="G28" s="37" t="str">
        <f>IF(F28="",$Y$12,IF(E28=$Y$5,CONCATENATE(D28-F28,",  ",$Z$4),$Z$5))</f>
        <v>57,  ok</v>
      </c>
      <c r="I28" s="15"/>
      <c r="J28" s="15"/>
      <c r="K28" s="15"/>
      <c r="L28" s="15"/>
      <c r="M28" s="15"/>
      <c r="N28" s="14"/>
      <c r="O28" s="15"/>
      <c r="P28" s="15"/>
      <c r="Q28" s="15"/>
      <c r="R28" s="15"/>
      <c r="S28" s="16"/>
    </row>
    <row r="29" spans="3:19" ht="16.5" customHeight="1" x14ac:dyDescent="0.25">
      <c r="C29" s="14"/>
      <c r="D29" s="15"/>
      <c r="E29" s="15"/>
      <c r="F29" s="15"/>
      <c r="G29" s="15"/>
      <c r="H29" s="15"/>
      <c r="I29" s="15"/>
      <c r="J29" s="15"/>
      <c r="K29" s="15"/>
      <c r="L29" s="15"/>
      <c r="M29" s="15"/>
      <c r="N29" s="14" t="s">
        <v>81</v>
      </c>
      <c r="O29" s="15"/>
      <c r="P29" s="15"/>
      <c r="Q29" s="15"/>
      <c r="R29" s="15"/>
      <c r="S29" s="16"/>
    </row>
    <row r="30" spans="3:19" ht="16.5" customHeight="1" x14ac:dyDescent="0.25">
      <c r="C30" s="14" t="s">
        <v>73</v>
      </c>
      <c r="D30" s="15" t="s">
        <v>67</v>
      </c>
      <c r="E30" s="15"/>
      <c r="F30" s="15"/>
      <c r="G30" s="15"/>
      <c r="H30" s="15"/>
      <c r="I30" s="15"/>
      <c r="J30" s="15"/>
      <c r="K30" s="15"/>
      <c r="L30" s="15"/>
      <c r="M30" s="15"/>
      <c r="N30" s="14"/>
      <c r="O30" s="15"/>
      <c r="P30" s="15"/>
      <c r="Q30" s="15"/>
      <c r="R30" s="15"/>
      <c r="S30" s="16"/>
    </row>
    <row r="31" spans="3:19" ht="15.75" thickBot="1" x14ac:dyDescent="0.3">
      <c r="D31" s="25" t="s">
        <v>61</v>
      </c>
      <c r="E31" s="83" t="s">
        <v>60</v>
      </c>
      <c r="F31" s="25">
        <v>57</v>
      </c>
      <c r="G31" s="15"/>
      <c r="H31" s="83" t="s">
        <v>61</v>
      </c>
      <c r="I31" s="83" t="s">
        <v>60</v>
      </c>
      <c r="J31" s="5">
        <f>F31</f>
        <v>57</v>
      </c>
      <c r="K31" s="5" t="s">
        <v>62</v>
      </c>
      <c r="L31" s="5">
        <f>D32</f>
        <v>100</v>
      </c>
      <c r="M31" s="15"/>
      <c r="N31" s="21" t="s">
        <v>82</v>
      </c>
      <c r="O31" s="15"/>
      <c r="P31" s="15"/>
      <c r="Q31" s="15" t="s">
        <v>66</v>
      </c>
      <c r="R31" s="15"/>
      <c r="S31" s="16" t="s">
        <v>40</v>
      </c>
    </row>
    <row r="32" spans="3:19" x14ac:dyDescent="0.25">
      <c r="C32" s="14"/>
      <c r="D32" s="26">
        <v>100</v>
      </c>
      <c r="E32" s="83"/>
      <c r="F32" s="26">
        <v>950</v>
      </c>
      <c r="G32" s="15"/>
      <c r="H32" s="83"/>
      <c r="I32" s="83"/>
      <c r="J32" s="17"/>
      <c r="K32" s="17">
        <f>F32</f>
        <v>950</v>
      </c>
      <c r="L32" s="17"/>
      <c r="M32" s="15"/>
      <c r="N32" s="14"/>
      <c r="O32" s="15"/>
      <c r="P32" s="15"/>
      <c r="Q32" s="17">
        <f>J31*L31/K32</f>
        <v>6</v>
      </c>
      <c r="R32" s="15"/>
      <c r="S32" s="16" t="str">
        <f>IF(N31="",$Y$12,IF(AND(N31=$Y$10,Q32='Taul1 (3)'!N25),'Laskuja (2)'!$Y$13,IF(AND(N31=$Y$10,Q32&lt;&gt;'Taul1 (3)'!N25),'Laskuja (2)'!$Y$14)))</f>
        <v>O i k e i n</v>
      </c>
    </row>
    <row r="33" spans="3:23" ht="15.75" thickBot="1" x14ac:dyDescent="0.3">
      <c r="C33" s="18"/>
      <c r="D33" s="19"/>
      <c r="E33" s="19"/>
      <c r="F33" s="19"/>
      <c r="G33" s="19"/>
      <c r="H33" s="19"/>
      <c r="I33" s="19"/>
      <c r="J33" s="19"/>
      <c r="K33" s="19"/>
      <c r="L33" s="19"/>
      <c r="M33" s="19"/>
      <c r="N33" s="18"/>
      <c r="O33" s="19"/>
      <c r="P33" s="19"/>
      <c r="Q33" s="19"/>
      <c r="R33" s="19"/>
      <c r="S33" s="20"/>
    </row>
    <row r="34" spans="3:23" ht="15.75" thickBot="1" x14ac:dyDescent="0.3">
      <c r="N34" s="14"/>
      <c r="O34" s="15"/>
      <c r="P34" s="15"/>
      <c r="Q34" s="15"/>
      <c r="R34" s="15"/>
      <c r="S34" s="16"/>
    </row>
    <row r="35" spans="3:23" x14ac:dyDescent="0.25">
      <c r="C35" s="11" t="s">
        <v>54</v>
      </c>
      <c r="D35" s="12"/>
      <c r="E35" s="12"/>
      <c r="F35" s="12"/>
      <c r="G35" s="12"/>
      <c r="H35" s="12"/>
      <c r="I35" s="12"/>
      <c r="J35" s="12"/>
      <c r="K35" s="12"/>
      <c r="L35" s="12"/>
      <c r="M35" s="12"/>
      <c r="N35" s="11"/>
      <c r="O35" s="12"/>
      <c r="P35" s="12"/>
      <c r="Q35" s="12"/>
      <c r="R35" s="12"/>
      <c r="S35" s="13"/>
    </row>
    <row r="36" spans="3:23" x14ac:dyDescent="0.25">
      <c r="C36" s="15"/>
      <c r="D36" s="15"/>
      <c r="E36" s="15"/>
      <c r="F36" s="15"/>
      <c r="G36" s="15"/>
      <c r="H36" s="15"/>
      <c r="I36" s="15"/>
      <c r="J36" s="15"/>
      <c r="K36" s="15"/>
      <c r="L36" s="15"/>
      <c r="M36" s="15"/>
      <c r="N36" s="14"/>
      <c r="O36" s="15"/>
      <c r="P36" s="15"/>
      <c r="Q36" s="15"/>
      <c r="R36" s="15"/>
      <c r="S36" s="16"/>
    </row>
    <row r="37" spans="3:23" x14ac:dyDescent="0.25">
      <c r="C37" s="15"/>
      <c r="D37" s="15" t="s">
        <v>84</v>
      </c>
      <c r="E37" s="15"/>
      <c r="F37" s="15" t="s">
        <v>84</v>
      </c>
      <c r="G37" s="37" t="s">
        <v>213</v>
      </c>
      <c r="I37" s="15"/>
      <c r="J37" s="15"/>
      <c r="K37" s="15"/>
      <c r="L37" s="15"/>
      <c r="M37" s="15"/>
      <c r="N37" s="14"/>
      <c r="O37" s="15"/>
      <c r="P37" s="15"/>
      <c r="Q37" s="15"/>
      <c r="R37" s="15"/>
      <c r="S37" s="16"/>
    </row>
    <row r="38" spans="3:23" x14ac:dyDescent="0.25">
      <c r="C38" s="15" t="s">
        <v>70</v>
      </c>
      <c r="D38" s="26">
        <v>820</v>
      </c>
      <c r="E38" s="17" t="s">
        <v>71</v>
      </c>
      <c r="F38" s="26">
        <v>656</v>
      </c>
      <c r="G38" s="37" t="str">
        <f>IF(F38="",$Y$12,IF(E38=$Y$5,CONCATENATE(D38-F38,",  ",$Z$4),$Z$5))</f>
        <v>164,  ok</v>
      </c>
      <c r="I38" s="15"/>
      <c r="J38" s="15"/>
      <c r="K38" s="15"/>
      <c r="L38" s="15"/>
      <c r="M38" s="15"/>
      <c r="N38" s="14"/>
      <c r="O38" s="15"/>
      <c r="P38" s="15"/>
      <c r="Q38" s="15"/>
      <c r="R38" s="15"/>
      <c r="S38" s="16"/>
    </row>
    <row r="39" spans="3:23" x14ac:dyDescent="0.25">
      <c r="C39" s="14"/>
      <c r="D39" s="15"/>
      <c r="E39" s="15"/>
      <c r="F39" s="15"/>
      <c r="G39" s="15"/>
      <c r="H39" s="15"/>
      <c r="I39" s="15"/>
      <c r="J39" s="15"/>
      <c r="K39" s="15"/>
      <c r="L39" s="15"/>
      <c r="M39" s="15"/>
      <c r="N39" s="14" t="s">
        <v>81</v>
      </c>
      <c r="O39" s="15"/>
      <c r="P39" s="15"/>
      <c r="Q39" s="15"/>
      <c r="R39" s="15"/>
      <c r="S39" s="16"/>
    </row>
    <row r="40" spans="3:23" x14ac:dyDescent="0.25">
      <c r="C40" s="14" t="s">
        <v>73</v>
      </c>
      <c r="D40" s="15" t="s">
        <v>67</v>
      </c>
      <c r="E40" s="15"/>
      <c r="F40" s="15"/>
      <c r="G40" s="15"/>
      <c r="H40" s="15"/>
      <c r="I40" s="15"/>
      <c r="J40" s="15"/>
      <c r="K40" s="15"/>
      <c r="L40" s="15"/>
      <c r="M40" s="15"/>
      <c r="N40" s="14"/>
      <c r="O40" s="15"/>
      <c r="P40" s="15"/>
      <c r="Q40" s="15"/>
      <c r="R40" s="15"/>
      <c r="S40" s="16"/>
    </row>
    <row r="41" spans="3:23" ht="15.75" thickBot="1" x14ac:dyDescent="0.3">
      <c r="C41" s="14"/>
      <c r="D41" s="25" t="s">
        <v>61</v>
      </c>
      <c r="E41" s="83" t="s">
        <v>60</v>
      </c>
      <c r="F41" s="25">
        <v>164</v>
      </c>
      <c r="G41" s="15"/>
      <c r="H41" s="83" t="s">
        <v>61</v>
      </c>
      <c r="I41" s="83" t="s">
        <v>60</v>
      </c>
      <c r="J41" s="5">
        <f>F41</f>
        <v>164</v>
      </c>
      <c r="K41" s="5" t="s">
        <v>62</v>
      </c>
      <c r="L41" s="5">
        <f>D42</f>
        <v>100</v>
      </c>
      <c r="M41" s="15"/>
      <c r="N41" s="21" t="s">
        <v>82</v>
      </c>
      <c r="O41" s="15"/>
      <c r="P41" s="15"/>
      <c r="Q41" s="15" t="s">
        <v>66</v>
      </c>
      <c r="R41" s="15"/>
      <c r="S41" s="16" t="s">
        <v>40</v>
      </c>
    </row>
    <row r="42" spans="3:23" x14ac:dyDescent="0.25">
      <c r="C42" s="14"/>
      <c r="D42" s="26">
        <v>100</v>
      </c>
      <c r="E42" s="83"/>
      <c r="F42" s="26">
        <v>820</v>
      </c>
      <c r="G42" s="15"/>
      <c r="H42" s="83"/>
      <c r="I42" s="83"/>
      <c r="J42" s="17"/>
      <c r="K42" s="17">
        <f>F42</f>
        <v>820</v>
      </c>
      <c r="L42" s="17"/>
      <c r="M42" s="15"/>
      <c r="N42" s="14"/>
      <c r="O42" s="15"/>
      <c r="P42" s="15"/>
      <c r="Q42" s="17">
        <f>J41*L41/K42</f>
        <v>20</v>
      </c>
      <c r="R42" s="15"/>
      <c r="S42" s="16" t="str">
        <f>IF(N41="",$Y$12,IF(AND(N41=$Y$10,Q42='Taul1 (3)'!N33),'Laskuja (2)'!$Y$13,IF(AND(N41=$Y$10,Q42&lt;&gt;'Taul1 (3)'!N33),'Laskuja (2)'!$Y$14)))</f>
        <v>O i k e i n</v>
      </c>
    </row>
    <row r="43" spans="3:23" ht="15.75" thickBot="1" x14ac:dyDescent="0.3">
      <c r="C43" s="18"/>
      <c r="D43" s="4"/>
      <c r="E43" s="22"/>
      <c r="F43" s="4"/>
      <c r="G43" s="19"/>
      <c r="H43" s="22"/>
      <c r="I43" s="22"/>
      <c r="J43" s="4"/>
      <c r="K43" s="4"/>
      <c r="L43" s="4"/>
      <c r="M43" s="19"/>
      <c r="N43" s="18"/>
      <c r="O43" s="19"/>
      <c r="P43" s="19"/>
      <c r="Q43" s="4"/>
      <c r="R43" s="19"/>
      <c r="S43" s="20"/>
    </row>
    <row r="44" spans="3:23" ht="15.75" thickBot="1" x14ac:dyDescent="0.3">
      <c r="D44" s="1"/>
      <c r="E44" s="41"/>
      <c r="F44" s="1"/>
      <c r="H44" s="41"/>
      <c r="I44" s="41"/>
      <c r="J44" s="1"/>
      <c r="K44" s="1"/>
      <c r="L44" s="1"/>
      <c r="N44" s="14"/>
      <c r="O44" s="15"/>
      <c r="P44" s="15"/>
      <c r="Q44" s="17"/>
      <c r="R44" s="15"/>
      <c r="S44" s="16"/>
    </row>
    <row r="45" spans="3:23" x14ac:dyDescent="0.25">
      <c r="C45" s="11" t="s">
        <v>55</v>
      </c>
      <c r="D45" s="12"/>
      <c r="E45" s="12"/>
      <c r="F45" s="12"/>
      <c r="G45" s="12"/>
      <c r="H45" s="12"/>
      <c r="I45" s="12"/>
      <c r="J45" s="12"/>
      <c r="K45" s="12"/>
      <c r="L45" s="12"/>
      <c r="M45" s="12"/>
      <c r="N45" s="11"/>
      <c r="O45" s="12"/>
      <c r="P45" s="12"/>
      <c r="Q45" s="12"/>
      <c r="R45" s="12"/>
      <c r="S45" s="13"/>
      <c r="W45" t="s">
        <v>214</v>
      </c>
    </row>
    <row r="46" spans="3:23" x14ac:dyDescent="0.25">
      <c r="C46" s="14"/>
      <c r="D46" s="15"/>
      <c r="E46" s="15"/>
      <c r="F46" s="15"/>
      <c r="G46" s="15"/>
      <c r="H46" s="15"/>
      <c r="I46" s="15"/>
      <c r="J46" s="15"/>
      <c r="K46" s="15"/>
      <c r="L46" s="15"/>
      <c r="M46" s="15"/>
      <c r="N46" s="14" t="s">
        <v>81</v>
      </c>
      <c r="O46" s="15"/>
      <c r="P46" s="15"/>
      <c r="Q46" s="15"/>
      <c r="R46" s="15"/>
      <c r="S46" s="16"/>
    </row>
    <row r="47" spans="3:23" x14ac:dyDescent="0.25">
      <c r="C47" s="15" t="s">
        <v>70</v>
      </c>
      <c r="D47" s="15" t="s">
        <v>67</v>
      </c>
      <c r="E47" s="15"/>
      <c r="F47" s="15"/>
      <c r="G47" s="15"/>
      <c r="H47" s="15"/>
      <c r="I47" s="15"/>
      <c r="J47" s="15"/>
      <c r="K47" s="15"/>
      <c r="L47" s="15"/>
      <c r="M47" s="15"/>
      <c r="N47" s="14"/>
      <c r="O47" s="15"/>
      <c r="P47" s="15"/>
      <c r="Q47" s="15"/>
      <c r="R47" s="15"/>
      <c r="S47" s="16"/>
    </row>
    <row r="48" spans="3:23" ht="15.75" thickBot="1" x14ac:dyDescent="0.3">
      <c r="C48" s="14"/>
      <c r="D48" s="25">
        <v>5</v>
      </c>
      <c r="E48" s="83" t="s">
        <v>60</v>
      </c>
      <c r="F48" s="25" t="s">
        <v>61</v>
      </c>
      <c r="G48" s="15"/>
      <c r="H48" s="83" t="s">
        <v>61</v>
      </c>
      <c r="I48" s="83" t="s">
        <v>60</v>
      </c>
      <c r="J48" s="5">
        <f>F49</f>
        <v>3.2</v>
      </c>
      <c r="K48" s="5" t="s">
        <v>62</v>
      </c>
      <c r="L48" s="5">
        <f>D48</f>
        <v>5</v>
      </c>
      <c r="M48" s="15"/>
      <c r="N48" s="21" t="s">
        <v>82</v>
      </c>
      <c r="O48" s="15"/>
      <c r="P48" s="15"/>
      <c r="Q48" s="15" t="s">
        <v>66</v>
      </c>
      <c r="R48" s="15"/>
    </row>
    <row r="49" spans="3:19" x14ac:dyDescent="0.25">
      <c r="C49" s="14"/>
      <c r="D49" s="26">
        <v>100</v>
      </c>
      <c r="E49" s="83"/>
      <c r="F49" s="26">
        <v>3.2</v>
      </c>
      <c r="G49" s="15"/>
      <c r="H49" s="83"/>
      <c r="I49" s="83"/>
      <c r="J49" s="17"/>
      <c r="K49" s="17">
        <f>D49</f>
        <v>100</v>
      </c>
      <c r="L49" s="17"/>
      <c r="M49" s="15"/>
      <c r="N49" s="14"/>
      <c r="O49" s="15"/>
      <c r="P49" s="15"/>
      <c r="Q49" s="17">
        <f>J48*L48/K49</f>
        <v>0.16</v>
      </c>
      <c r="R49" s="15"/>
    </row>
    <row r="51" spans="3:19" x14ac:dyDescent="0.25">
      <c r="C51" s="15"/>
      <c r="D51" s="15" t="s">
        <v>83</v>
      </c>
      <c r="E51" s="15"/>
      <c r="F51" s="15" t="s">
        <v>84</v>
      </c>
      <c r="G51" s="15" t="s">
        <v>85</v>
      </c>
      <c r="I51" s="15"/>
      <c r="J51" s="15"/>
      <c r="K51" s="15"/>
      <c r="L51" s="15"/>
      <c r="M51" s="15"/>
      <c r="N51" s="14"/>
      <c r="O51" s="15"/>
      <c r="P51" s="15"/>
      <c r="Q51" s="15" t="s">
        <v>85</v>
      </c>
      <c r="R51" s="15"/>
      <c r="S51" s="16" t="s">
        <v>40</v>
      </c>
    </row>
    <row r="52" spans="3:19" x14ac:dyDescent="0.25">
      <c r="C52" s="15" t="s">
        <v>73</v>
      </c>
      <c r="D52" s="26">
        <v>3.2</v>
      </c>
      <c r="E52" s="17" t="s">
        <v>74</v>
      </c>
      <c r="F52" s="26">
        <v>0.16</v>
      </c>
      <c r="G52" s="37">
        <f>IF(F52="",$Y$12,IF(E52=$Y$6,D52+F52,$Z$5))</f>
        <v>3.3600000000000003</v>
      </c>
      <c r="I52" s="15"/>
      <c r="J52" s="15"/>
      <c r="K52" s="15"/>
      <c r="L52" s="15"/>
      <c r="M52" s="15"/>
      <c r="N52" s="14"/>
      <c r="O52" s="15"/>
      <c r="P52" s="15"/>
      <c r="Q52" s="15">
        <f>G52</f>
        <v>3.3600000000000003</v>
      </c>
      <c r="R52" s="15"/>
      <c r="S52" s="16" t="str">
        <f>IF(N48="",$Y$12,IF(AND(N48=$Y$10,Q52='Taul1 (3)'!P41),'Laskuja (2)'!$Y$13,IF(AND(N48=$Y$10,Q52&lt;&gt;'Taul1 (3)'!P41),'Laskuja (2)'!$Y$14)))</f>
        <v>O i k e i n</v>
      </c>
    </row>
    <row r="53" spans="3:19" ht="15.75" thickBot="1" x14ac:dyDescent="0.3">
      <c r="C53" s="18"/>
      <c r="D53" s="19"/>
      <c r="E53" s="19"/>
      <c r="F53" s="19"/>
      <c r="G53" s="19"/>
      <c r="H53" s="19"/>
      <c r="I53" s="19"/>
      <c r="J53" s="19"/>
      <c r="K53" s="19"/>
      <c r="L53" s="19"/>
      <c r="M53" s="19"/>
      <c r="N53" s="18"/>
      <c r="O53" s="19"/>
      <c r="P53" s="19"/>
      <c r="Q53" s="19"/>
      <c r="R53" s="19"/>
      <c r="S53" s="20"/>
    </row>
    <row r="54" spans="3:19" ht="15.75" thickBot="1" x14ac:dyDescent="0.3">
      <c r="N54" s="14"/>
      <c r="O54" s="15"/>
      <c r="P54" s="15"/>
      <c r="Q54" s="15"/>
      <c r="R54" s="15"/>
      <c r="S54" s="16"/>
    </row>
    <row r="55" spans="3:19" x14ac:dyDescent="0.25">
      <c r="C55" s="11" t="s">
        <v>56</v>
      </c>
      <c r="D55" s="12"/>
      <c r="E55" s="12"/>
      <c r="F55" s="12"/>
      <c r="G55" s="12"/>
      <c r="H55" s="12"/>
      <c r="I55" s="12"/>
      <c r="J55" s="12"/>
      <c r="K55" s="12"/>
      <c r="L55" s="12"/>
      <c r="M55" s="12"/>
      <c r="N55" s="11"/>
      <c r="O55" s="12"/>
      <c r="P55" s="12"/>
      <c r="Q55" s="12"/>
      <c r="R55" s="12"/>
      <c r="S55" s="13"/>
    </row>
    <row r="56" spans="3:19" x14ac:dyDescent="0.25">
      <c r="C56" s="14"/>
      <c r="D56" s="15"/>
      <c r="E56" s="15"/>
      <c r="F56" s="15"/>
      <c r="G56" s="15"/>
      <c r="H56" s="15"/>
      <c r="I56" s="15"/>
      <c r="J56" s="15"/>
      <c r="K56" s="15"/>
      <c r="L56" s="15"/>
      <c r="M56" s="15"/>
      <c r="N56" s="14" t="s">
        <v>81</v>
      </c>
      <c r="O56" s="15"/>
      <c r="P56" s="15"/>
      <c r="Q56" s="15"/>
      <c r="R56" s="15"/>
      <c r="S56" s="16"/>
    </row>
    <row r="57" spans="3:19" x14ac:dyDescent="0.25">
      <c r="C57" s="15" t="s">
        <v>70</v>
      </c>
      <c r="D57" s="15" t="s">
        <v>67</v>
      </c>
      <c r="E57" s="15"/>
      <c r="F57" s="15"/>
      <c r="G57" s="15"/>
      <c r="H57" s="15"/>
      <c r="I57" s="15"/>
      <c r="J57" s="15"/>
      <c r="K57" s="15"/>
      <c r="L57" s="15"/>
      <c r="M57" s="15"/>
      <c r="N57" s="14"/>
      <c r="O57" s="15"/>
      <c r="P57" s="15"/>
      <c r="Q57" s="15"/>
      <c r="R57" s="15"/>
      <c r="S57" s="16"/>
    </row>
    <row r="58" spans="3:19" ht="15.75" thickBot="1" x14ac:dyDescent="0.3">
      <c r="C58" s="14"/>
      <c r="D58" s="25">
        <v>20</v>
      </c>
      <c r="E58" s="83" t="s">
        <v>60</v>
      </c>
      <c r="F58" s="25" t="s">
        <v>61</v>
      </c>
      <c r="G58" s="15"/>
      <c r="H58" s="83" t="s">
        <v>61</v>
      </c>
      <c r="I58" s="83" t="s">
        <v>60</v>
      </c>
      <c r="J58" s="5">
        <f>F59</f>
        <v>3400</v>
      </c>
      <c r="K58" s="5" t="s">
        <v>62</v>
      </c>
      <c r="L58" s="5">
        <f>D58</f>
        <v>20</v>
      </c>
      <c r="M58" s="15"/>
      <c r="N58" s="21" t="s">
        <v>82</v>
      </c>
      <c r="O58" s="15"/>
      <c r="P58" s="15"/>
      <c r="Q58" s="15" t="s">
        <v>66</v>
      </c>
      <c r="R58" s="15"/>
      <c r="S58" s="16" t="s">
        <v>40</v>
      </c>
    </row>
    <row r="59" spans="3:19" x14ac:dyDescent="0.25">
      <c r="C59" s="14"/>
      <c r="D59" s="26">
        <v>100</v>
      </c>
      <c r="E59" s="83"/>
      <c r="F59" s="26">
        <v>3400</v>
      </c>
      <c r="G59" s="15"/>
      <c r="H59" s="83"/>
      <c r="I59" s="83"/>
      <c r="J59" s="17"/>
      <c r="K59" s="17">
        <f>D59</f>
        <v>100</v>
      </c>
      <c r="L59" s="17"/>
      <c r="M59" s="15"/>
      <c r="N59" s="14"/>
      <c r="O59" s="15"/>
      <c r="P59" s="15"/>
      <c r="Q59" s="17">
        <f>J58*L58/K59</f>
        <v>680</v>
      </c>
      <c r="R59" s="15"/>
      <c r="S59" s="16" t="str">
        <f>IF(N58="",$Y$12,IF(AND(N58=$Y$10,Q62='Taul1 (3)'!P49),'Laskuja (2)'!$Y$13,IF(AND(N58=$Y$10,Q62&lt;&gt;'Taul1 (3)'!P49),'Laskuja (2)'!$Y$14)))</f>
        <v>O i k e i n</v>
      </c>
    </row>
    <row r="61" spans="3:19" x14ac:dyDescent="0.25">
      <c r="C61" s="15"/>
      <c r="D61" s="15" t="s">
        <v>84</v>
      </c>
      <c r="E61" s="15"/>
      <c r="F61" s="15" t="s">
        <v>84</v>
      </c>
      <c r="G61" s="15" t="s">
        <v>85</v>
      </c>
      <c r="I61" s="15"/>
      <c r="J61" s="15"/>
      <c r="K61" s="15"/>
      <c r="L61" s="15"/>
      <c r="M61" s="15"/>
      <c r="N61" s="14"/>
      <c r="O61" s="15"/>
      <c r="P61" s="15"/>
      <c r="Q61" s="15" t="s">
        <v>85</v>
      </c>
      <c r="R61" s="15"/>
      <c r="S61" s="16"/>
    </row>
    <row r="62" spans="3:19" x14ac:dyDescent="0.25">
      <c r="C62" s="15" t="s">
        <v>73</v>
      </c>
      <c r="D62" s="26">
        <v>3400</v>
      </c>
      <c r="E62" s="17" t="s">
        <v>71</v>
      </c>
      <c r="F62" s="26">
        <v>680</v>
      </c>
      <c r="G62" s="37">
        <f>IF(F62="",$Y$12,IF(E62=$Y$5,D62-F62,$Z$5))</f>
        <v>2720</v>
      </c>
      <c r="I62" s="15"/>
      <c r="J62" s="15"/>
      <c r="K62" s="15"/>
      <c r="L62" s="15"/>
      <c r="M62" s="15"/>
      <c r="N62" s="14"/>
      <c r="O62" s="15"/>
      <c r="P62" s="15"/>
      <c r="Q62" s="15">
        <f>G62</f>
        <v>2720</v>
      </c>
      <c r="R62" s="15"/>
      <c r="S62" s="16"/>
    </row>
    <row r="63" spans="3:19" ht="15.75" thickBot="1" x14ac:dyDescent="0.3">
      <c r="C63" s="18"/>
      <c r="D63" s="19"/>
      <c r="E63" s="19"/>
      <c r="F63" s="19"/>
      <c r="G63" s="19"/>
      <c r="H63" s="19"/>
      <c r="I63" s="19"/>
      <c r="J63" s="19"/>
      <c r="K63" s="19"/>
      <c r="L63" s="19"/>
      <c r="M63" s="19"/>
      <c r="N63" s="18"/>
      <c r="O63" s="19"/>
      <c r="P63" s="19"/>
      <c r="Q63" s="19"/>
      <c r="R63" s="19"/>
      <c r="S63" s="20"/>
    </row>
    <row r="64" spans="3:19" ht="15.75" thickBot="1" x14ac:dyDescent="0.3">
      <c r="N64" s="14"/>
      <c r="O64" s="15"/>
      <c r="P64" s="15"/>
      <c r="Q64" s="15"/>
      <c r="R64" s="15"/>
      <c r="S64" s="16"/>
    </row>
    <row r="65" spans="3:24" x14ac:dyDescent="0.25">
      <c r="C65" s="11" t="s">
        <v>57</v>
      </c>
      <c r="D65" s="12"/>
      <c r="E65" s="12"/>
      <c r="F65" s="12"/>
      <c r="G65" s="12"/>
      <c r="H65" s="12"/>
      <c r="I65" s="12"/>
      <c r="J65" s="12"/>
      <c r="K65" s="12"/>
      <c r="L65" s="12"/>
      <c r="M65" s="12"/>
      <c r="N65" s="11"/>
      <c r="O65" s="12"/>
      <c r="P65" s="12"/>
      <c r="Q65" s="12"/>
      <c r="R65" s="12"/>
      <c r="S65" s="13"/>
    </row>
    <row r="66" spans="3:24" x14ac:dyDescent="0.25">
      <c r="C66" s="15"/>
      <c r="D66" s="15"/>
      <c r="E66" s="15"/>
      <c r="F66" s="15"/>
      <c r="G66" s="15"/>
      <c r="H66" s="15"/>
      <c r="I66" s="15"/>
      <c r="J66" s="15"/>
      <c r="K66" s="15"/>
      <c r="L66" s="15"/>
      <c r="M66" s="15"/>
      <c r="N66" s="14"/>
      <c r="O66" s="15"/>
      <c r="P66" s="15"/>
      <c r="Q66" s="15"/>
      <c r="R66" s="15"/>
      <c r="S66" s="16"/>
    </row>
    <row r="67" spans="3:24" x14ac:dyDescent="0.25">
      <c r="C67" s="15"/>
      <c r="D67" s="15" t="s">
        <v>84</v>
      </c>
      <c r="E67" s="15"/>
      <c r="F67" s="15" t="s">
        <v>84</v>
      </c>
      <c r="G67" s="15"/>
      <c r="I67" s="15"/>
      <c r="J67" s="15"/>
      <c r="K67" s="15"/>
      <c r="L67" s="15"/>
      <c r="M67" s="15"/>
      <c r="N67" s="14"/>
      <c r="O67" s="15"/>
      <c r="P67" s="15"/>
      <c r="Q67" s="15"/>
      <c r="R67" s="15"/>
      <c r="S67" s="16"/>
      <c r="X67">
        <v>55</v>
      </c>
    </row>
    <row r="68" spans="3:24" x14ac:dyDescent="0.25">
      <c r="C68" s="15" t="s">
        <v>75</v>
      </c>
      <c r="D68" s="27">
        <v>100</v>
      </c>
      <c r="E68" s="17" t="s">
        <v>71</v>
      </c>
      <c r="F68" s="27">
        <v>40</v>
      </c>
      <c r="G68" s="37" t="str">
        <f>IF(F68="",$Y$12,IF(E68=$Y$5,CONCATENATE(D68-F68,",  ",$Z$4),$Z$5))</f>
        <v>60,  ok</v>
      </c>
      <c r="I68" s="15"/>
      <c r="J68" s="15"/>
      <c r="K68" s="15"/>
      <c r="L68" s="15"/>
      <c r="M68" s="15"/>
      <c r="O68" s="15"/>
      <c r="P68" s="15"/>
      <c r="Q68" s="15"/>
      <c r="R68" s="15"/>
      <c r="S68" s="16"/>
    </row>
    <row r="69" spans="3:24" x14ac:dyDescent="0.25">
      <c r="N69" s="14" t="s">
        <v>81</v>
      </c>
    </row>
    <row r="70" spans="3:24" x14ac:dyDescent="0.25">
      <c r="C70" s="14"/>
      <c r="D70" s="15" t="s">
        <v>67</v>
      </c>
      <c r="E70" s="15"/>
      <c r="F70" s="15"/>
      <c r="G70" s="15"/>
      <c r="H70" s="15"/>
      <c r="I70" s="15"/>
      <c r="J70" s="15"/>
      <c r="K70" s="15"/>
      <c r="L70" s="15"/>
      <c r="M70" s="15"/>
      <c r="N70" s="14"/>
      <c r="O70" s="15"/>
      <c r="P70" s="15"/>
      <c r="Q70" s="15"/>
      <c r="R70" s="15"/>
      <c r="S70" s="16"/>
    </row>
    <row r="71" spans="3:24" ht="15.75" thickBot="1" x14ac:dyDescent="0.3">
      <c r="C71" s="15" t="s">
        <v>73</v>
      </c>
      <c r="D71" s="25">
        <v>60</v>
      </c>
      <c r="E71" s="83" t="s">
        <v>60</v>
      </c>
      <c r="F71" s="25">
        <v>33</v>
      </c>
      <c r="G71" s="15"/>
      <c r="H71" s="83" t="s">
        <v>61</v>
      </c>
      <c r="I71" s="83" t="s">
        <v>60</v>
      </c>
      <c r="J71" s="5">
        <f>F71</f>
        <v>33</v>
      </c>
      <c r="K71" s="5" t="s">
        <v>62</v>
      </c>
      <c r="L71" s="5">
        <f>D72</f>
        <v>100</v>
      </c>
      <c r="M71" s="15"/>
      <c r="N71" s="21" t="s">
        <v>82</v>
      </c>
      <c r="O71" s="15"/>
      <c r="P71" s="15"/>
      <c r="Q71" s="15" t="s">
        <v>66</v>
      </c>
      <c r="R71" s="15"/>
      <c r="S71" s="16" t="s">
        <v>40</v>
      </c>
    </row>
    <row r="72" spans="3:24" x14ac:dyDescent="0.25">
      <c r="C72" s="14"/>
      <c r="D72" s="26">
        <v>100</v>
      </c>
      <c r="E72" s="83"/>
      <c r="F72" s="26" t="s">
        <v>61</v>
      </c>
      <c r="G72" s="15"/>
      <c r="H72" s="83"/>
      <c r="I72" s="83"/>
      <c r="J72" s="17"/>
      <c r="K72" s="17">
        <f>D71</f>
        <v>60</v>
      </c>
      <c r="L72" s="17"/>
      <c r="M72" s="15"/>
      <c r="N72" s="14"/>
      <c r="O72" s="15"/>
      <c r="P72" s="15"/>
      <c r="Q72" s="17">
        <f>J71*L71/K72</f>
        <v>55</v>
      </c>
      <c r="R72" s="15"/>
      <c r="S72" s="16" t="str">
        <f>IF(N71="",$Y$12,IF(AND(N71=$Y$10,Q72='Taul1 (3)'!N56),'Laskuja (2)'!$Y$13,IF(AND(N71=$Y$10,Q72&lt;&gt;'Taul1 (3)'!N56),'Laskuja (2)'!$Y$14)))</f>
        <v>O i k e i n</v>
      </c>
    </row>
    <row r="73" spans="3:24" ht="15.75" thickBot="1" x14ac:dyDescent="0.3">
      <c r="C73" s="18"/>
      <c r="D73" s="19"/>
      <c r="E73" s="19"/>
      <c r="F73" s="19"/>
      <c r="G73" s="19"/>
      <c r="H73" s="19"/>
      <c r="I73" s="19"/>
      <c r="J73" s="19"/>
      <c r="K73" s="19"/>
      <c r="L73" s="19"/>
      <c r="M73" s="19"/>
      <c r="N73" s="18"/>
      <c r="O73" s="19"/>
      <c r="P73" s="19"/>
      <c r="Q73" s="19"/>
      <c r="R73" s="19"/>
      <c r="S73" s="20"/>
    </row>
    <row r="74" spans="3:24" x14ac:dyDescent="0.25">
      <c r="N74" s="14"/>
      <c r="O74" s="15"/>
      <c r="P74" s="15"/>
      <c r="Q74" s="15"/>
      <c r="R74" s="15"/>
      <c r="S74" s="16"/>
    </row>
    <row r="75" spans="3:24" ht="15.75" thickBot="1" x14ac:dyDescent="0.3">
      <c r="N75" s="14"/>
      <c r="O75" s="15"/>
      <c r="P75" s="15"/>
      <c r="Q75" s="15"/>
      <c r="R75" s="15"/>
      <c r="S75" s="16"/>
    </row>
    <row r="76" spans="3:24" x14ac:dyDescent="0.25">
      <c r="C76" s="11" t="s">
        <v>58</v>
      </c>
      <c r="D76" s="12"/>
      <c r="E76" s="12"/>
      <c r="F76" s="12"/>
      <c r="G76" s="12"/>
      <c r="H76" s="12"/>
      <c r="I76" s="12"/>
      <c r="J76" s="12"/>
      <c r="K76" s="12"/>
      <c r="L76" s="12"/>
      <c r="M76" s="12"/>
      <c r="N76" s="11"/>
      <c r="O76" s="12"/>
      <c r="P76" s="12"/>
      <c r="Q76" s="12"/>
      <c r="R76" s="12"/>
      <c r="S76" s="13"/>
    </row>
    <row r="77" spans="3:24" x14ac:dyDescent="0.25">
      <c r="C77" s="14"/>
      <c r="D77" s="15"/>
      <c r="E77" s="15"/>
      <c r="F77" s="15"/>
      <c r="G77" s="15"/>
      <c r="H77" s="15"/>
      <c r="I77" s="15"/>
      <c r="J77" s="15"/>
      <c r="K77" s="15"/>
      <c r="L77" s="15"/>
      <c r="M77" s="15"/>
      <c r="N77" s="14"/>
      <c r="O77" s="15"/>
      <c r="P77" s="15"/>
      <c r="Q77" s="15"/>
      <c r="R77" s="15"/>
      <c r="S77" s="16"/>
    </row>
    <row r="78" spans="3:24" x14ac:dyDescent="0.25">
      <c r="C78" s="15"/>
      <c r="D78" s="15" t="s">
        <v>84</v>
      </c>
      <c r="E78" s="15"/>
      <c r="F78" s="15" t="s">
        <v>84</v>
      </c>
      <c r="G78" s="37" t="s">
        <v>213</v>
      </c>
      <c r="I78" s="15"/>
      <c r="J78" s="15"/>
      <c r="K78" s="15"/>
      <c r="L78" s="15"/>
      <c r="M78" s="15"/>
      <c r="N78" s="14"/>
      <c r="O78" s="15"/>
      <c r="P78" s="15"/>
      <c r="Q78" s="15"/>
      <c r="R78" s="15"/>
      <c r="S78" s="16"/>
    </row>
    <row r="79" spans="3:24" x14ac:dyDescent="0.25">
      <c r="C79" s="15" t="s">
        <v>75</v>
      </c>
      <c r="D79" s="27">
        <v>100</v>
      </c>
      <c r="E79" s="17" t="s">
        <v>74</v>
      </c>
      <c r="F79" s="27">
        <v>8</v>
      </c>
      <c r="G79" s="37" t="str">
        <f>IF(F79="",$Y$12,IF(E79=$Y$6,CONCATENATE(D79+F79,",  ",$Z$4),$Z$5))</f>
        <v>108,  ok</v>
      </c>
      <c r="I79" s="15"/>
      <c r="J79" s="15"/>
      <c r="K79" s="15"/>
      <c r="L79" s="15"/>
      <c r="M79" s="15"/>
      <c r="O79" s="15"/>
      <c r="P79" s="15"/>
      <c r="Q79" s="15"/>
      <c r="R79" s="15"/>
      <c r="S79" s="16"/>
    </row>
    <row r="80" spans="3:24" x14ac:dyDescent="0.25">
      <c r="N80" s="14" t="s">
        <v>81</v>
      </c>
    </row>
    <row r="81" spans="3:19" x14ac:dyDescent="0.25">
      <c r="C81" s="14"/>
      <c r="D81" s="15" t="s">
        <v>67</v>
      </c>
      <c r="E81" s="15"/>
      <c r="F81" s="15"/>
      <c r="G81" s="15"/>
      <c r="H81" s="15"/>
      <c r="I81" s="15"/>
      <c r="J81" s="15"/>
      <c r="K81" s="15"/>
      <c r="L81" s="15"/>
      <c r="M81" s="15"/>
      <c r="N81" s="14"/>
      <c r="O81" s="15"/>
      <c r="P81" s="15"/>
      <c r="Q81" s="15"/>
      <c r="R81" s="15"/>
      <c r="S81" s="16"/>
    </row>
    <row r="82" spans="3:19" ht="15.75" thickBot="1" x14ac:dyDescent="0.3">
      <c r="C82" s="15" t="s">
        <v>73</v>
      </c>
      <c r="D82" s="25">
        <v>108</v>
      </c>
      <c r="E82" s="83" t="s">
        <v>60</v>
      </c>
      <c r="F82" s="25">
        <v>59400</v>
      </c>
      <c r="G82" s="15"/>
      <c r="H82" s="83" t="s">
        <v>61</v>
      </c>
      <c r="I82" s="83" t="s">
        <v>60</v>
      </c>
      <c r="J82" s="5">
        <f>F82</f>
        <v>59400</v>
      </c>
      <c r="K82" s="5" t="s">
        <v>62</v>
      </c>
      <c r="L82" s="5">
        <f>D83</f>
        <v>100</v>
      </c>
      <c r="M82" s="15"/>
      <c r="N82" s="21" t="s">
        <v>82</v>
      </c>
      <c r="O82" s="15"/>
      <c r="P82" s="15"/>
      <c r="Q82" s="15" t="s">
        <v>66</v>
      </c>
      <c r="R82" s="15"/>
      <c r="S82" s="16" t="s">
        <v>40</v>
      </c>
    </row>
    <row r="83" spans="3:19" x14ac:dyDescent="0.25">
      <c r="C83" s="14"/>
      <c r="D83" s="26">
        <v>100</v>
      </c>
      <c r="E83" s="83"/>
      <c r="F83" s="26" t="s">
        <v>61</v>
      </c>
      <c r="G83" s="15"/>
      <c r="H83" s="83"/>
      <c r="I83" s="83"/>
      <c r="J83" s="17"/>
      <c r="K83" s="17">
        <f>D82</f>
        <v>108</v>
      </c>
      <c r="L83" s="17"/>
      <c r="M83" s="15"/>
      <c r="N83" s="14"/>
      <c r="O83" s="15"/>
      <c r="P83" s="15"/>
      <c r="Q83" s="17">
        <f>J82*L82/K83</f>
        <v>55000</v>
      </c>
      <c r="R83" s="15"/>
      <c r="S83" s="16" t="str">
        <f>IF(N82="",$Y$12,IF(AND(N82=$Y$10,Q83='Taul1 (3)'!N65),'Laskuja (2)'!$Y$13,IF(AND(N82=$Y$10,Q83&lt;&gt;'Taul1 (3)'!N65),'Laskuja (2)'!$Y$14)))</f>
        <v>O i k e i n</v>
      </c>
    </row>
    <row r="84" spans="3:19" ht="15.75" thickBot="1" x14ac:dyDescent="0.3">
      <c r="C84" s="18"/>
      <c r="D84" s="19"/>
      <c r="E84" s="19"/>
      <c r="F84" s="19"/>
      <c r="G84" s="19"/>
      <c r="H84" s="19"/>
      <c r="I84" s="19"/>
      <c r="J84" s="19"/>
      <c r="K84" s="19"/>
      <c r="L84" s="19"/>
      <c r="M84" s="19"/>
      <c r="N84" s="18"/>
      <c r="O84" s="19"/>
      <c r="P84" s="19"/>
      <c r="Q84" s="19"/>
      <c r="R84" s="19"/>
      <c r="S84" s="20"/>
    </row>
    <row r="85" spans="3:19" x14ac:dyDescent="0.25">
      <c r="N85" s="14"/>
      <c r="O85" s="15"/>
      <c r="P85" s="15"/>
      <c r="Q85" s="15"/>
      <c r="R85" s="15"/>
      <c r="S85" s="16"/>
    </row>
    <row r="86" spans="3:19" ht="15.75" thickBot="1" x14ac:dyDescent="0.3">
      <c r="N86" s="14"/>
      <c r="O86" s="15"/>
      <c r="P86" s="15"/>
      <c r="Q86" s="15"/>
      <c r="R86" s="15"/>
      <c r="S86" s="16"/>
    </row>
    <row r="87" spans="3:19" x14ac:dyDescent="0.25">
      <c r="C87" s="74" t="s">
        <v>59</v>
      </c>
      <c r="D87" s="75"/>
      <c r="E87" s="75"/>
      <c r="F87" s="75"/>
      <c r="G87" s="75"/>
      <c r="H87" s="75"/>
      <c r="I87" s="75"/>
      <c r="J87" s="75"/>
      <c r="K87" s="75"/>
      <c r="L87" s="75"/>
      <c r="M87" s="12"/>
      <c r="N87" s="11"/>
      <c r="O87" s="12"/>
      <c r="P87" s="12"/>
      <c r="Q87" s="12"/>
      <c r="R87" s="12"/>
      <c r="S87" s="13"/>
    </row>
    <row r="88" spans="3:19" x14ac:dyDescent="0.25">
      <c r="C88" s="76"/>
      <c r="D88" s="77"/>
      <c r="E88" s="77"/>
      <c r="F88" s="77"/>
      <c r="G88" s="77"/>
      <c r="H88" s="77"/>
      <c r="I88" s="77"/>
      <c r="J88" s="77"/>
      <c r="K88" s="77"/>
      <c r="L88" s="77"/>
      <c r="M88" s="15"/>
      <c r="N88" s="14"/>
      <c r="O88" s="15"/>
      <c r="P88" s="15"/>
      <c r="Q88" s="15"/>
      <c r="R88" s="15"/>
      <c r="S88" s="16"/>
    </row>
    <row r="89" spans="3:19" x14ac:dyDescent="0.25">
      <c r="C89" s="14"/>
      <c r="D89" s="15"/>
      <c r="E89" s="15"/>
      <c r="F89" s="15"/>
      <c r="G89" s="15"/>
      <c r="H89" s="15"/>
      <c r="I89" s="15"/>
      <c r="J89" s="15"/>
      <c r="K89" s="15"/>
      <c r="L89" s="15"/>
      <c r="M89" s="15"/>
      <c r="N89" s="14"/>
      <c r="O89" s="15"/>
      <c r="P89" s="15"/>
      <c r="Q89" s="15"/>
      <c r="R89" s="15"/>
      <c r="S89" s="16"/>
    </row>
    <row r="90" spans="3:19" x14ac:dyDescent="0.25">
      <c r="D90" s="15" t="s">
        <v>76</v>
      </c>
      <c r="F90" s="15"/>
      <c r="G90" s="15" t="s">
        <v>78</v>
      </c>
      <c r="H90" s="15"/>
      <c r="J90" s="15"/>
      <c r="K90" s="15"/>
      <c r="L90" s="15"/>
      <c r="M90" s="15"/>
      <c r="N90" s="14"/>
      <c r="O90" s="15"/>
      <c r="P90" s="15"/>
      <c r="Q90" s="15"/>
      <c r="R90" s="15"/>
      <c r="S90" s="16"/>
    </row>
    <row r="91" spans="3:19" x14ac:dyDescent="0.25">
      <c r="C91" s="14"/>
      <c r="D91" s="15"/>
      <c r="E91" s="15"/>
      <c r="F91" s="15"/>
      <c r="G91" s="15" t="s">
        <v>77</v>
      </c>
      <c r="H91" s="15"/>
      <c r="J91" s="15"/>
      <c r="K91" s="15"/>
      <c r="L91" s="15"/>
      <c r="M91" s="15"/>
      <c r="N91" s="14"/>
      <c r="O91" s="15"/>
      <c r="P91" s="15"/>
      <c r="Q91" s="15"/>
      <c r="R91" s="15"/>
      <c r="S91" s="16"/>
    </row>
    <row r="92" spans="3:19" x14ac:dyDescent="0.25">
      <c r="C92" s="15" t="s">
        <v>75</v>
      </c>
      <c r="D92" s="15" t="s">
        <v>84</v>
      </c>
      <c r="E92" s="15"/>
      <c r="F92" s="15" t="s">
        <v>84</v>
      </c>
      <c r="G92" s="37" t="s">
        <v>213</v>
      </c>
      <c r="J92" s="15"/>
      <c r="K92" s="15"/>
      <c r="L92" s="15"/>
      <c r="M92" s="15"/>
      <c r="N92" s="14"/>
      <c r="O92" s="15"/>
      <c r="P92" s="15"/>
      <c r="Q92" s="15"/>
      <c r="R92" s="15"/>
      <c r="S92" s="16"/>
    </row>
    <row r="93" spans="3:19" x14ac:dyDescent="0.25">
      <c r="C93" s="15" t="s">
        <v>79</v>
      </c>
      <c r="D93" s="26">
        <v>24</v>
      </c>
      <c r="E93" s="17" t="s">
        <v>71</v>
      </c>
      <c r="F93" s="26">
        <v>18</v>
      </c>
      <c r="G93" s="37" t="str">
        <f>IF(F93="",$Y$12,IF(E93=$Y$5,CONCATENATE(D93-F93,",  ",$Z$4),$Z$5))</f>
        <v>6,  ok</v>
      </c>
      <c r="J93" s="15"/>
      <c r="K93" s="15"/>
      <c r="L93" s="15"/>
      <c r="M93" s="15"/>
      <c r="N93" s="14"/>
      <c r="O93" s="15"/>
      <c r="P93" s="15"/>
      <c r="Q93" s="15"/>
      <c r="R93" s="15"/>
      <c r="S93" s="16"/>
    </row>
    <row r="94" spans="3:19" x14ac:dyDescent="0.25">
      <c r="C94" s="14"/>
      <c r="D94" s="15"/>
      <c r="E94" s="15"/>
      <c r="F94" s="15"/>
      <c r="G94" s="15"/>
      <c r="H94" s="15"/>
      <c r="I94" s="15"/>
      <c r="J94" s="15"/>
      <c r="K94" s="15"/>
      <c r="L94" s="15"/>
      <c r="M94" s="15"/>
      <c r="N94" s="14" t="s">
        <v>81</v>
      </c>
      <c r="O94" s="15"/>
      <c r="P94" s="15"/>
      <c r="Q94" s="15"/>
      <c r="R94" s="15"/>
      <c r="S94" s="16"/>
    </row>
    <row r="95" spans="3:19" x14ac:dyDescent="0.25">
      <c r="C95" s="14"/>
      <c r="D95" s="15" t="s">
        <v>67</v>
      </c>
      <c r="E95" s="15"/>
      <c r="F95" s="15"/>
      <c r="G95" s="15"/>
      <c r="H95" s="15"/>
      <c r="I95" s="15"/>
      <c r="J95" s="15"/>
      <c r="K95" s="15"/>
      <c r="L95" s="15"/>
      <c r="M95" s="15"/>
      <c r="N95" s="14"/>
      <c r="O95" s="15"/>
      <c r="P95" s="15"/>
      <c r="Q95" s="15"/>
      <c r="R95" s="15"/>
      <c r="S95" s="16"/>
    </row>
    <row r="96" spans="3:19" ht="15.75" thickBot="1" x14ac:dyDescent="0.3">
      <c r="C96" s="15" t="s">
        <v>92</v>
      </c>
      <c r="D96" s="25" t="s">
        <v>61</v>
      </c>
      <c r="E96" s="83" t="s">
        <v>60</v>
      </c>
      <c r="F96" s="25">
        <v>6</v>
      </c>
      <c r="G96" s="15"/>
      <c r="H96" s="83" t="s">
        <v>61</v>
      </c>
      <c r="I96" s="83" t="s">
        <v>60</v>
      </c>
      <c r="J96" s="5">
        <f>F96</f>
        <v>6</v>
      </c>
      <c r="K96" s="5" t="s">
        <v>62</v>
      </c>
      <c r="L96" s="5">
        <f>D97</f>
        <v>100</v>
      </c>
      <c r="M96" s="15"/>
      <c r="N96" s="21" t="s">
        <v>82</v>
      </c>
      <c r="O96" s="15"/>
      <c r="P96" s="15"/>
      <c r="Q96" s="15" t="s">
        <v>66</v>
      </c>
      <c r="R96" s="15"/>
      <c r="S96" s="16" t="s">
        <v>40</v>
      </c>
    </row>
    <row r="97" spans="3:19" x14ac:dyDescent="0.25">
      <c r="C97" s="14"/>
      <c r="D97" s="26">
        <v>100</v>
      </c>
      <c r="E97" s="83"/>
      <c r="F97" s="26">
        <v>24</v>
      </c>
      <c r="G97" s="15"/>
      <c r="H97" s="83"/>
      <c r="I97" s="83"/>
      <c r="J97" s="17"/>
      <c r="K97" s="17">
        <f>F97</f>
        <v>24</v>
      </c>
      <c r="L97" s="17"/>
      <c r="M97" s="15"/>
      <c r="N97" s="14"/>
      <c r="O97" s="15"/>
      <c r="P97" s="15"/>
      <c r="Q97" s="17">
        <f>J96*L96/K97</f>
        <v>25</v>
      </c>
      <c r="R97" s="15"/>
      <c r="S97" s="16" t="str">
        <f>IF(N96="",$Y$12,IF(AND(N96=$Y$10,Q97='Taul1 (3)'!N78),'Laskuja (2)'!$Y$13,IF(AND(N96=$Y$10,Q97&lt;&gt;'Taul1 (3)'!N78),'Laskuja (2)'!$Y$14)))</f>
        <v>O i k e i n</v>
      </c>
    </row>
    <row r="98" spans="3:19" ht="15.75" thickBot="1" x14ac:dyDescent="0.3">
      <c r="C98" s="18"/>
      <c r="D98" s="19"/>
      <c r="E98" s="19"/>
      <c r="F98" s="19"/>
      <c r="G98" s="19"/>
      <c r="H98" s="19"/>
      <c r="I98" s="19"/>
      <c r="J98" s="19"/>
      <c r="K98" s="19"/>
      <c r="L98" s="19"/>
      <c r="M98" s="19"/>
      <c r="N98" s="18"/>
      <c r="O98" s="19"/>
      <c r="P98" s="19"/>
      <c r="Q98" s="19"/>
      <c r="R98" s="19"/>
      <c r="S98" s="20"/>
    </row>
    <row r="101" spans="3:19" x14ac:dyDescent="0.25">
      <c r="C101" s="8" t="s">
        <v>72</v>
      </c>
    </row>
    <row r="102" spans="3:19" x14ac:dyDescent="0.25">
      <c r="C102" s="8"/>
    </row>
    <row r="103" spans="3:19" x14ac:dyDescent="0.25">
      <c r="D103" t="s">
        <v>88</v>
      </c>
    </row>
    <row r="105" spans="3:19" x14ac:dyDescent="0.25">
      <c r="C105" t="s">
        <v>18</v>
      </c>
    </row>
    <row r="107" spans="3:19" x14ac:dyDescent="0.25">
      <c r="E107" t="s">
        <v>47</v>
      </c>
      <c r="H107" t="s">
        <v>40</v>
      </c>
    </row>
    <row r="108" spans="3:19" x14ac:dyDescent="0.25">
      <c r="C108" t="s">
        <v>1</v>
      </c>
      <c r="D108" t="s">
        <v>2</v>
      </c>
      <c r="E108" s="26">
        <v>1</v>
      </c>
      <c r="H108" t="str">
        <f>IF(E108=$Y$11,$Y$12,IF(E108='Taul1 (2)'!D24,$Y$13,$Y$14))</f>
        <v>O i k e i n</v>
      </c>
    </row>
    <row r="109" spans="3:19" x14ac:dyDescent="0.25">
      <c r="C109" t="s">
        <v>5</v>
      </c>
      <c r="D109" t="s">
        <v>6</v>
      </c>
      <c r="E109" s="26">
        <v>2.4</v>
      </c>
      <c r="H109" t="str">
        <f>IF(E109=$Y$11,$Y$12,IF(E109='Taul1 (2)'!D25,$Y$13,$Y$14))</f>
        <v>O i k e i n</v>
      </c>
    </row>
    <row r="110" spans="3:19" x14ac:dyDescent="0.25">
      <c r="C110" t="s">
        <v>3</v>
      </c>
      <c r="D110" t="s">
        <v>4</v>
      </c>
      <c r="E110" s="26">
        <v>0.5</v>
      </c>
      <c r="H110" t="str">
        <f>IF(E110=$Y$11,$Y$12,IF(E110='Taul1 (2)'!D26,$Y$13,$Y$14))</f>
        <v>O i k e i n</v>
      </c>
    </row>
    <row r="111" spans="3:19" x14ac:dyDescent="0.25">
      <c r="C111" t="s">
        <v>7</v>
      </c>
      <c r="D111" t="s">
        <v>8</v>
      </c>
      <c r="E111" s="26">
        <v>1.4999999999999999E-2</v>
      </c>
      <c r="H111" t="str">
        <f>IF(E111=$Y$11,$Y$12,IF(E111='Taul1 (2)'!D27,$Y$13,$Y$14))</f>
        <v>O i k e i n</v>
      </c>
    </row>
    <row r="116" spans="3:13" x14ac:dyDescent="0.25">
      <c r="C116" t="s">
        <v>19</v>
      </c>
    </row>
    <row r="117" spans="3:13" x14ac:dyDescent="0.25">
      <c r="E117" t="s">
        <v>48</v>
      </c>
      <c r="H117" t="s">
        <v>40</v>
      </c>
    </row>
    <row r="118" spans="3:13" x14ac:dyDescent="0.25">
      <c r="E118" s="26">
        <v>85</v>
      </c>
      <c r="H118" t="str">
        <f>IF(E118=$Y$11,$Y$12,IF(E118='Taul1 (2)'!D34,$Y$13,$Y$14))</f>
        <v>O i k e i n</v>
      </c>
    </row>
    <row r="121" spans="3:13" x14ac:dyDescent="0.25">
      <c r="C121" t="s">
        <v>20</v>
      </c>
    </row>
    <row r="122" spans="3:13" x14ac:dyDescent="0.25">
      <c r="E122" t="s">
        <v>48</v>
      </c>
      <c r="H122" t="s">
        <v>40</v>
      </c>
    </row>
    <row r="123" spans="3:13" x14ac:dyDescent="0.25">
      <c r="E123" s="26">
        <v>64</v>
      </c>
      <c r="H123" t="str">
        <f>IF(E123=$Y$11,$Y$12,IF(E123='Taul1 (2)'!D39,$Y$13,$Y$14))</f>
        <v>O i k e i n</v>
      </c>
    </row>
    <row r="128" spans="3:13" x14ac:dyDescent="0.25">
      <c r="C128" t="s">
        <v>21</v>
      </c>
      <c r="M128" t="s">
        <v>9</v>
      </c>
    </row>
    <row r="129" spans="3:16" x14ac:dyDescent="0.25">
      <c r="E129" t="s">
        <v>48</v>
      </c>
      <c r="H129" t="s">
        <v>40</v>
      </c>
      <c r="M129" t="s">
        <v>48</v>
      </c>
      <c r="P129" t="s">
        <v>40</v>
      </c>
    </row>
    <row r="130" spans="3:16" x14ac:dyDescent="0.25">
      <c r="E130" s="26" t="s">
        <v>49</v>
      </c>
      <c r="H130" t="str">
        <f>IF(E130=$Y$11,$Y$12,IF(E130='Taul1 (2)'!D46,$Y$13,$Y$14))</f>
        <v>O i k e i n</v>
      </c>
      <c r="M130" s="1">
        <v>25</v>
      </c>
      <c r="P130" t="str">
        <f>IF(M130=$Y$11,$Y$12,IF(M130='Taul1 (2)'!L46,$Y$13,$Y$14))</f>
        <v>O i k e i n</v>
      </c>
    </row>
    <row r="134" spans="3:16" x14ac:dyDescent="0.25">
      <c r="C134" t="s">
        <v>22</v>
      </c>
    </row>
    <row r="136" spans="3:16" x14ac:dyDescent="0.25">
      <c r="C136" t="s">
        <v>1</v>
      </c>
      <c r="D136" t="s">
        <v>10</v>
      </c>
      <c r="M136" t="s">
        <v>5</v>
      </c>
      <c r="N136" t="s">
        <v>11</v>
      </c>
    </row>
    <row r="137" spans="3:16" x14ac:dyDescent="0.25">
      <c r="E137" t="s">
        <v>48</v>
      </c>
      <c r="H137" t="s">
        <v>40</v>
      </c>
      <c r="M137" t="s">
        <v>50</v>
      </c>
      <c r="P137" t="s">
        <v>40</v>
      </c>
    </row>
    <row r="138" spans="3:16" x14ac:dyDescent="0.25">
      <c r="E138" s="26">
        <v>25</v>
      </c>
      <c r="H138" t="str">
        <f>IF(E138=$Y$11,$Y$12,IF(E138='Taul1 (2)'!D54,$Y$13,$Y$14))</f>
        <v>O i k e i n</v>
      </c>
      <c r="M138" s="1">
        <v>16.2</v>
      </c>
      <c r="P138" t="str">
        <f>IF(M138=$Y$11,$Y$12,IF(M138='Taul1 (2)'!L54,$Y$13,$Y$14))</f>
        <v>O i k e i n</v>
      </c>
    </row>
    <row r="143" spans="3:16" x14ac:dyDescent="0.25">
      <c r="C143" t="s">
        <v>23</v>
      </c>
      <c r="D143" t="s">
        <v>89</v>
      </c>
      <c r="M143" t="s">
        <v>93</v>
      </c>
    </row>
    <row r="145" spans="3:19" x14ac:dyDescent="0.25">
      <c r="C145" s="14"/>
      <c r="D145" s="15"/>
      <c r="E145" s="15"/>
      <c r="F145" s="15"/>
      <c r="G145" s="15"/>
      <c r="H145" s="15"/>
      <c r="I145" s="15"/>
      <c r="J145" s="15"/>
      <c r="K145" s="15"/>
      <c r="L145" s="15"/>
      <c r="M145" s="15"/>
      <c r="N145" s="14" t="s">
        <v>81</v>
      </c>
      <c r="O145" s="15"/>
      <c r="P145" s="15"/>
      <c r="Q145" s="15"/>
      <c r="R145" s="15"/>
      <c r="S145" s="16"/>
    </row>
    <row r="146" spans="3:19" x14ac:dyDescent="0.25">
      <c r="C146" s="14" t="s">
        <v>70</v>
      </c>
      <c r="D146" s="15" t="s">
        <v>67</v>
      </c>
      <c r="E146" s="15"/>
      <c r="F146" s="15"/>
      <c r="G146" s="15"/>
      <c r="H146" s="15"/>
      <c r="I146" s="15"/>
      <c r="J146" s="15"/>
      <c r="K146" s="15"/>
      <c r="L146" s="15"/>
      <c r="M146" s="15"/>
      <c r="N146" s="14"/>
      <c r="O146" s="15"/>
      <c r="P146" s="15"/>
      <c r="Q146" s="15"/>
      <c r="R146" s="15"/>
      <c r="S146" s="16"/>
    </row>
    <row r="147" spans="3:19" ht="15.75" thickBot="1" x14ac:dyDescent="0.3">
      <c r="C147" s="14"/>
      <c r="D147" s="25">
        <v>23</v>
      </c>
      <c r="E147" s="83" t="s">
        <v>60</v>
      </c>
      <c r="F147" s="25" t="s">
        <v>61</v>
      </c>
      <c r="G147" s="15"/>
      <c r="H147" s="83" t="s">
        <v>61</v>
      </c>
      <c r="I147" s="83" t="s">
        <v>60</v>
      </c>
      <c r="J147" s="5">
        <f>F148</f>
        <v>1980</v>
      </c>
      <c r="K147" s="5" t="s">
        <v>62</v>
      </c>
      <c r="L147" s="5">
        <f>D147</f>
        <v>23</v>
      </c>
      <c r="M147" s="15"/>
      <c r="N147" s="21" t="s">
        <v>82</v>
      </c>
      <c r="O147" s="15"/>
      <c r="P147" s="15"/>
      <c r="Q147" s="15" t="s">
        <v>66</v>
      </c>
      <c r="R147" s="15"/>
      <c r="S147" s="16" t="s">
        <v>40</v>
      </c>
    </row>
    <row r="148" spans="3:19" x14ac:dyDescent="0.25">
      <c r="C148" s="14"/>
      <c r="D148" s="26">
        <v>100</v>
      </c>
      <c r="E148" s="83"/>
      <c r="F148" s="26">
        <v>1980</v>
      </c>
      <c r="G148" s="15"/>
      <c r="H148" s="83"/>
      <c r="I148" s="83"/>
      <c r="J148" s="17"/>
      <c r="K148" s="17">
        <f>D148</f>
        <v>100</v>
      </c>
      <c r="L148" s="17"/>
      <c r="M148" s="15"/>
      <c r="N148" s="14"/>
      <c r="O148" s="15"/>
      <c r="P148" s="15"/>
      <c r="Q148" s="17">
        <f>J147*L147/K148</f>
        <v>455.4</v>
      </c>
      <c r="R148" s="15"/>
      <c r="S148" s="16" t="str">
        <f>IF(N147="",$Y$12,IF(AND(N147=$Y$10,Q148='Taul1 (3)'!N133),'Laskuja (2)'!$Y$13,IF(AND(N147=$Y$10,Q148&lt;&gt;'Taul1 (3)'!N133),'Laskuja (2)'!$Y$14)))</f>
        <v>hups</v>
      </c>
    </row>
    <row r="150" spans="3:19" x14ac:dyDescent="0.25">
      <c r="C150" s="15"/>
      <c r="D150" s="15" t="s">
        <v>84</v>
      </c>
      <c r="E150" s="15"/>
      <c r="F150" s="15" t="s">
        <v>84</v>
      </c>
      <c r="G150" s="15"/>
      <c r="Q150" t="s">
        <v>85</v>
      </c>
    </row>
    <row r="151" spans="3:19" x14ac:dyDescent="0.25">
      <c r="C151" s="15" t="s">
        <v>92</v>
      </c>
      <c r="D151" s="27">
        <v>1980</v>
      </c>
      <c r="E151" s="17" t="s">
        <v>71</v>
      </c>
      <c r="F151" s="27">
        <v>455.4</v>
      </c>
      <c r="G151" s="37">
        <f>IF(F151="",$Y$12,IF(E151=$Y$5,D151-F151,$Z$5))</f>
        <v>1524.6</v>
      </c>
      <c r="Q151">
        <f>G151</f>
        <v>1524.6</v>
      </c>
    </row>
    <row r="154" spans="3:19" x14ac:dyDescent="0.25">
      <c r="C154" t="s">
        <v>91</v>
      </c>
      <c r="D154" t="s">
        <v>90</v>
      </c>
    </row>
    <row r="155" spans="3:19" x14ac:dyDescent="0.25">
      <c r="D155">
        <v>1980</v>
      </c>
      <c r="E155">
        <v>23</v>
      </c>
    </row>
    <row r="156" spans="3:19" x14ac:dyDescent="0.25">
      <c r="C156" s="15"/>
      <c r="D156" s="15" t="s">
        <v>84</v>
      </c>
      <c r="E156" s="15"/>
      <c r="F156" s="15" t="s">
        <v>84</v>
      </c>
      <c r="G156" s="37" t="s">
        <v>213</v>
      </c>
    </row>
    <row r="157" spans="3:19" x14ac:dyDescent="0.25">
      <c r="C157" s="15" t="s">
        <v>75</v>
      </c>
      <c r="D157" s="27">
        <v>23</v>
      </c>
      <c r="E157" s="17" t="s">
        <v>197</v>
      </c>
      <c r="F157" s="27">
        <v>2</v>
      </c>
      <c r="G157" s="23">
        <f>D157-F157</f>
        <v>21</v>
      </c>
    </row>
    <row r="159" spans="3:19" x14ac:dyDescent="0.25">
      <c r="D159" s="15" t="s">
        <v>84</v>
      </c>
      <c r="E159" s="15"/>
      <c r="F159" s="15" t="s">
        <v>84</v>
      </c>
      <c r="G159" t="s">
        <v>168</v>
      </c>
    </row>
    <row r="160" spans="3:19" x14ac:dyDescent="0.25">
      <c r="C160" s="15" t="s">
        <v>92</v>
      </c>
      <c r="D160" s="38">
        <v>1980</v>
      </c>
      <c r="E160" s="17" t="s">
        <v>197</v>
      </c>
      <c r="F160" s="27">
        <v>0.21</v>
      </c>
      <c r="G160">
        <f>D155*F160</f>
        <v>415.8</v>
      </c>
    </row>
    <row r="161" spans="3:19" x14ac:dyDescent="0.25">
      <c r="C161" s="15"/>
      <c r="E161" s="17"/>
    </row>
    <row r="162" spans="3:19" x14ac:dyDescent="0.25">
      <c r="D162" s="15" t="s">
        <v>84</v>
      </c>
      <c r="E162" s="15"/>
      <c r="F162" s="15" t="s">
        <v>84</v>
      </c>
      <c r="G162" t="s">
        <v>168</v>
      </c>
    </row>
    <row r="163" spans="3:19" x14ac:dyDescent="0.25">
      <c r="C163" s="15" t="s">
        <v>215</v>
      </c>
      <c r="D163" s="27">
        <v>455.4</v>
      </c>
      <c r="E163" s="17" t="s">
        <v>197</v>
      </c>
      <c r="F163" s="27">
        <v>415.8</v>
      </c>
      <c r="G163" s="23">
        <f>D163-F163</f>
        <v>39.599999999999966</v>
      </c>
    </row>
    <row r="164" spans="3:19" x14ac:dyDescent="0.25">
      <c r="C164" s="15"/>
      <c r="D164" s="15"/>
      <c r="E164" s="15"/>
      <c r="F164" s="15"/>
      <c r="G164" s="23"/>
    </row>
    <row r="166" spans="3:19" x14ac:dyDescent="0.25">
      <c r="C166" t="s">
        <v>24</v>
      </c>
    </row>
    <row r="167" spans="3:19" x14ac:dyDescent="0.25">
      <c r="D167" s="15"/>
      <c r="E167" s="15"/>
      <c r="F167" s="15"/>
      <c r="G167" s="15"/>
      <c r="H167" s="15"/>
      <c r="I167" s="15"/>
      <c r="J167" s="15"/>
      <c r="K167" s="15"/>
      <c r="L167" s="15"/>
      <c r="M167" s="15"/>
      <c r="N167" s="14" t="s">
        <v>81</v>
      </c>
      <c r="O167" s="15"/>
      <c r="P167" s="15"/>
      <c r="Q167" s="15"/>
      <c r="R167" s="15"/>
      <c r="S167" s="16"/>
    </row>
    <row r="168" spans="3:19" x14ac:dyDescent="0.25">
      <c r="D168" s="15" t="s">
        <v>67</v>
      </c>
      <c r="E168" s="15"/>
      <c r="F168" s="15"/>
      <c r="G168" s="15"/>
      <c r="H168" s="15"/>
      <c r="I168" s="15"/>
      <c r="J168" s="15"/>
      <c r="K168" s="15"/>
      <c r="L168" s="15"/>
      <c r="M168" s="15"/>
      <c r="N168" s="14"/>
      <c r="O168" s="15"/>
      <c r="P168" s="15"/>
      <c r="Q168" s="15"/>
      <c r="R168" s="15"/>
      <c r="S168" s="16"/>
    </row>
    <row r="169" spans="3:19" ht="15.75" thickBot="1" x14ac:dyDescent="0.3">
      <c r="D169" s="25">
        <v>120</v>
      </c>
      <c r="E169" s="83" t="s">
        <v>60</v>
      </c>
      <c r="F169" s="25" t="s">
        <v>61</v>
      </c>
      <c r="G169" s="15"/>
      <c r="H169" s="83" t="s">
        <v>61</v>
      </c>
      <c r="I169" s="83" t="s">
        <v>60</v>
      </c>
      <c r="J169" s="5">
        <f>F170</f>
        <v>370</v>
      </c>
      <c r="K169" s="5" t="s">
        <v>62</v>
      </c>
      <c r="L169" s="5">
        <f>D169</f>
        <v>120</v>
      </c>
      <c r="M169" s="15"/>
      <c r="N169" s="21" t="s">
        <v>82</v>
      </c>
      <c r="O169" s="15"/>
      <c r="P169" s="15"/>
      <c r="Q169" s="15" t="s">
        <v>66</v>
      </c>
      <c r="R169" s="15"/>
      <c r="S169" s="16" t="s">
        <v>40</v>
      </c>
    </row>
    <row r="170" spans="3:19" x14ac:dyDescent="0.25">
      <c r="D170" s="26">
        <v>100</v>
      </c>
      <c r="E170" s="83"/>
      <c r="F170" s="26">
        <v>370</v>
      </c>
      <c r="G170" s="15"/>
      <c r="H170" s="83"/>
      <c r="I170" s="83"/>
      <c r="J170" s="17"/>
      <c r="K170" s="17">
        <f>D170</f>
        <v>100</v>
      </c>
      <c r="L170" s="17"/>
      <c r="M170" s="15"/>
      <c r="N170" s="14"/>
      <c r="O170" s="15"/>
      <c r="P170" s="15"/>
      <c r="Q170" s="17">
        <f>J169*L169/K170</f>
        <v>444</v>
      </c>
      <c r="R170" s="15"/>
      <c r="S170" s="16" t="str">
        <f>IF(N169="",$Y$12,IF(AND(N169=$Y$10,Q170='Taul1 (3)'!N154),'Laskuja (2)'!$Y$13,IF(AND(N169=$Y$10,Q170&lt;&gt;'Taul1 (3)'!N154),'Laskuja (2)'!$Y$14)))</f>
        <v>hups</v>
      </c>
    </row>
    <row r="173" spans="3:19" x14ac:dyDescent="0.25">
      <c r="C173" t="s">
        <v>25</v>
      </c>
    </row>
    <row r="174" spans="3:19" x14ac:dyDescent="0.25">
      <c r="D174" t="s">
        <v>1</v>
      </c>
      <c r="E174" t="s">
        <v>14</v>
      </c>
    </row>
    <row r="175" spans="3:19" x14ac:dyDescent="0.25">
      <c r="D175" t="s">
        <v>5</v>
      </c>
      <c r="E175" t="s">
        <v>15</v>
      </c>
    </row>
    <row r="177" spans="3:19" x14ac:dyDescent="0.25">
      <c r="D177" t="s">
        <v>94</v>
      </c>
    </row>
    <row r="178" spans="3:19" x14ac:dyDescent="0.25">
      <c r="D178" s="15"/>
      <c r="E178" s="15"/>
      <c r="F178" s="15"/>
      <c r="G178" s="15"/>
      <c r="H178" s="15"/>
      <c r="I178" s="15"/>
      <c r="J178" s="15"/>
      <c r="K178" s="15"/>
      <c r="L178" s="15"/>
      <c r="M178" s="15"/>
      <c r="N178" s="14" t="s">
        <v>81</v>
      </c>
      <c r="O178" s="15"/>
      <c r="P178" s="15"/>
      <c r="Q178" s="15"/>
      <c r="R178" s="15"/>
      <c r="S178" s="16"/>
    </row>
    <row r="179" spans="3:19" x14ac:dyDescent="0.25">
      <c r="C179" t="s">
        <v>75</v>
      </c>
      <c r="D179" s="15" t="s">
        <v>67</v>
      </c>
      <c r="E179" s="15"/>
      <c r="F179" s="15"/>
      <c r="G179" s="15"/>
      <c r="H179" s="15"/>
      <c r="I179" s="15"/>
      <c r="J179" s="15"/>
      <c r="K179" s="15"/>
      <c r="L179" s="15"/>
      <c r="M179" s="15"/>
      <c r="N179" s="14"/>
      <c r="O179" s="15"/>
      <c r="P179" s="15"/>
      <c r="Q179" s="15"/>
      <c r="R179" s="15"/>
      <c r="S179" s="16"/>
    </row>
    <row r="180" spans="3:19" ht="15.75" thickBot="1" x14ac:dyDescent="0.3">
      <c r="D180" s="25">
        <v>30</v>
      </c>
      <c r="E180" s="83" t="s">
        <v>60</v>
      </c>
      <c r="F180" s="25" t="s">
        <v>61</v>
      </c>
      <c r="G180" s="15"/>
      <c r="H180" s="83" t="s">
        <v>61</v>
      </c>
      <c r="I180" s="83" t="s">
        <v>60</v>
      </c>
      <c r="J180" s="5">
        <f>F181</f>
        <v>82</v>
      </c>
      <c r="K180" s="5" t="s">
        <v>62</v>
      </c>
      <c r="L180" s="5">
        <f>D180</f>
        <v>30</v>
      </c>
      <c r="M180" s="15"/>
      <c r="N180" s="21" t="s">
        <v>82</v>
      </c>
      <c r="O180" s="15"/>
      <c r="P180" s="15"/>
      <c r="Q180" s="15" t="s">
        <v>66</v>
      </c>
      <c r="R180" s="15"/>
      <c r="S180" s="16" t="s">
        <v>40</v>
      </c>
    </row>
    <row r="181" spans="3:19" x14ac:dyDescent="0.25">
      <c r="D181" s="26">
        <v>100</v>
      </c>
      <c r="E181" s="83"/>
      <c r="F181" s="26">
        <v>82</v>
      </c>
      <c r="G181" s="15"/>
      <c r="H181" s="83"/>
      <c r="I181" s="83"/>
      <c r="J181" s="17"/>
      <c r="K181" s="17">
        <f>D181</f>
        <v>100</v>
      </c>
      <c r="L181" s="17"/>
      <c r="M181" s="15"/>
      <c r="N181" s="14"/>
      <c r="O181" s="15"/>
      <c r="P181" s="15"/>
      <c r="Q181" s="17">
        <f>J180*L180/K181</f>
        <v>24.6</v>
      </c>
      <c r="R181" s="15"/>
      <c r="S181" s="16" t="str">
        <f>IF(N180="",$Y$12,IF(AND(N180=$Y$10,Q181='Taul1 (3)'!N165),'Laskuja (2)'!$Y$13,IF(AND(N180=$Y$10,Q181&lt;&gt;'Taul1 (3)'!N165),'Laskuja (2)'!$Y$14)))</f>
        <v>hups</v>
      </c>
    </row>
    <row r="183" spans="3:19" x14ac:dyDescent="0.25">
      <c r="C183" t="s">
        <v>92</v>
      </c>
      <c r="D183" t="s">
        <v>84</v>
      </c>
      <c r="F183" t="s">
        <v>84</v>
      </c>
      <c r="Q183" t="s">
        <v>85</v>
      </c>
    </row>
    <row r="184" spans="3:19" x14ac:dyDescent="0.25">
      <c r="D184" s="27">
        <v>82</v>
      </c>
      <c r="E184" s="17" t="s">
        <v>71</v>
      </c>
      <c r="F184" s="27">
        <v>24.6</v>
      </c>
      <c r="G184" s="58">
        <f>D184-F184</f>
        <v>57.4</v>
      </c>
      <c r="Q184">
        <f>G184</f>
        <v>57.4</v>
      </c>
    </row>
    <row r="186" spans="3:19" x14ac:dyDescent="0.25">
      <c r="D186" t="s">
        <v>99</v>
      </c>
      <c r="G186" t="s">
        <v>168</v>
      </c>
    </row>
    <row r="187" spans="3:19" x14ac:dyDescent="0.25">
      <c r="C187" t="s">
        <v>75</v>
      </c>
      <c r="D187" s="27">
        <v>100</v>
      </c>
      <c r="E187" t="s">
        <v>71</v>
      </c>
      <c r="F187" s="27">
        <v>30</v>
      </c>
      <c r="G187">
        <f>D187-F187</f>
        <v>70</v>
      </c>
    </row>
    <row r="188" spans="3:19" x14ac:dyDescent="0.25">
      <c r="C188" t="s">
        <v>92</v>
      </c>
      <c r="D188" s="27">
        <v>82</v>
      </c>
      <c r="E188" t="s">
        <v>62</v>
      </c>
      <c r="F188" s="27">
        <v>0.7</v>
      </c>
      <c r="G188">
        <f>D188*F188</f>
        <v>57.4</v>
      </c>
    </row>
    <row r="191" spans="3:19" x14ac:dyDescent="0.25">
      <c r="C191" t="s">
        <v>26</v>
      </c>
    </row>
    <row r="192" spans="3:19" x14ac:dyDescent="0.25">
      <c r="D192" t="s">
        <v>84</v>
      </c>
      <c r="F192" t="s">
        <v>84</v>
      </c>
      <c r="G192" s="37" t="s">
        <v>213</v>
      </c>
    </row>
    <row r="193" spans="3:19" x14ac:dyDescent="0.25">
      <c r="C193" t="s">
        <v>216</v>
      </c>
      <c r="D193" s="27">
        <v>6.2</v>
      </c>
      <c r="E193" s="17" t="s">
        <v>62</v>
      </c>
      <c r="F193" s="27">
        <v>1.03</v>
      </c>
      <c r="G193" s="37" t="str">
        <f>IF(F193="",$Y$12,IF(E193=$Y$3,CONCATENATE(D193*F193,",  ",$Z$4),$Z$5))</f>
        <v>6,386,  ok</v>
      </c>
    </row>
    <row r="194" spans="3:19" x14ac:dyDescent="0.25">
      <c r="D194" s="15"/>
      <c r="E194" s="15"/>
      <c r="F194" s="15"/>
      <c r="G194" s="15"/>
      <c r="H194" s="15"/>
      <c r="I194" s="15"/>
      <c r="J194" s="15"/>
      <c r="K194" s="15"/>
      <c r="L194" s="15"/>
      <c r="M194" s="15"/>
      <c r="N194" s="14" t="s">
        <v>81</v>
      </c>
      <c r="O194" s="15"/>
      <c r="P194" s="15"/>
      <c r="Q194" s="15"/>
      <c r="R194" s="15"/>
      <c r="S194" s="16"/>
    </row>
    <row r="195" spans="3:19" x14ac:dyDescent="0.25">
      <c r="D195" s="15" t="s">
        <v>67</v>
      </c>
      <c r="E195" s="15"/>
      <c r="F195" s="15"/>
      <c r="G195" s="15"/>
      <c r="H195" s="15"/>
      <c r="I195" s="15"/>
      <c r="J195" s="15"/>
      <c r="K195" s="15"/>
      <c r="L195" s="15"/>
      <c r="M195" s="15"/>
      <c r="N195" s="14"/>
      <c r="O195" s="15"/>
      <c r="P195" s="15"/>
      <c r="Q195" s="15"/>
      <c r="R195" s="15"/>
      <c r="S195" s="16"/>
    </row>
    <row r="196" spans="3:19" ht="15.75" thickBot="1" x14ac:dyDescent="0.3">
      <c r="C196" t="s">
        <v>217</v>
      </c>
      <c r="D196" s="25">
        <v>3</v>
      </c>
      <c r="E196" s="83" t="s">
        <v>60</v>
      </c>
      <c r="F196" s="25" t="s">
        <v>61</v>
      </c>
      <c r="G196" s="15"/>
      <c r="H196" s="83" t="s">
        <v>61</v>
      </c>
      <c r="I196" s="83" t="s">
        <v>60</v>
      </c>
      <c r="J196" s="5">
        <f>F197</f>
        <v>6.2</v>
      </c>
      <c r="K196" s="5" t="s">
        <v>62</v>
      </c>
      <c r="L196" s="5">
        <f>D196</f>
        <v>3</v>
      </c>
      <c r="M196" s="15"/>
      <c r="N196" s="21" t="s">
        <v>82</v>
      </c>
      <c r="O196" s="15"/>
      <c r="P196" s="15"/>
      <c r="Q196" s="15" t="s">
        <v>66</v>
      </c>
      <c r="R196" s="15"/>
      <c r="S196" s="16" t="s">
        <v>40</v>
      </c>
    </row>
    <row r="197" spans="3:19" x14ac:dyDescent="0.25">
      <c r="C197" t="s">
        <v>218</v>
      </c>
      <c r="D197" s="26">
        <v>100</v>
      </c>
      <c r="E197" s="83"/>
      <c r="F197" s="26">
        <v>6.2</v>
      </c>
      <c r="G197" s="15"/>
      <c r="H197" s="83"/>
      <c r="I197" s="83"/>
      <c r="J197" s="17"/>
      <c r="K197" s="17">
        <f>D197</f>
        <v>100</v>
      </c>
      <c r="L197" s="17"/>
      <c r="M197" s="15"/>
      <c r="N197" s="14"/>
      <c r="O197" s="15"/>
      <c r="P197" s="15"/>
      <c r="Q197" s="17">
        <f>J196*L196/K197</f>
        <v>0.18600000000000003</v>
      </c>
      <c r="R197" s="15"/>
      <c r="S197" s="16" t="str">
        <f>IF(N196="",$Y$12,IF(AND(N196=$Y$10,Q197='Taul1 (3)'!N174),'Laskuja (2)'!$Y$13,IF(AND(N196=$Y$10,Q197&lt;&gt;'Taul1 (3)'!N174),'Laskuja (2)'!$Y$14)))</f>
        <v>hups</v>
      </c>
    </row>
    <row r="199" spans="3:19" x14ac:dyDescent="0.25">
      <c r="C199" t="s">
        <v>217</v>
      </c>
      <c r="D199" t="s">
        <v>84</v>
      </c>
      <c r="F199" t="s">
        <v>84</v>
      </c>
      <c r="Q199" t="s">
        <v>85</v>
      </c>
    </row>
    <row r="200" spans="3:19" x14ac:dyDescent="0.25">
      <c r="C200" t="s">
        <v>219</v>
      </c>
      <c r="D200" s="27">
        <v>6.2</v>
      </c>
      <c r="E200" s="17" t="s">
        <v>74</v>
      </c>
      <c r="F200" s="27">
        <v>0.186</v>
      </c>
      <c r="G200" s="37">
        <f>IF(F200="",$Y$12,IF(E200=$Y$6,D200+F200,$Z$5))</f>
        <v>6.3860000000000001</v>
      </c>
      <c r="Q200">
        <f>G200</f>
        <v>6.3860000000000001</v>
      </c>
    </row>
    <row r="203" spans="3:19" x14ac:dyDescent="0.25">
      <c r="C203" t="s">
        <v>27</v>
      </c>
    </row>
    <row r="205" spans="3:19" x14ac:dyDescent="0.25">
      <c r="F205" t="s">
        <v>84</v>
      </c>
      <c r="G205" t="s">
        <v>84</v>
      </c>
      <c r="I205" t="s">
        <v>84</v>
      </c>
      <c r="N205" s="14" t="s">
        <v>81</v>
      </c>
      <c r="O205" s="15"/>
      <c r="P205" s="15"/>
      <c r="Q205" s="15"/>
      <c r="R205" s="15"/>
      <c r="S205" s="16"/>
    </row>
    <row r="206" spans="3:19" x14ac:dyDescent="0.25">
      <c r="C206" t="s">
        <v>75</v>
      </c>
      <c r="D206" s="9" t="s">
        <v>95</v>
      </c>
      <c r="E206" t="s">
        <v>97</v>
      </c>
      <c r="F206">
        <v>0.8</v>
      </c>
      <c r="G206" s="27">
        <v>1700</v>
      </c>
      <c r="H206" t="s">
        <v>62</v>
      </c>
      <c r="I206" s="27">
        <v>0.8</v>
      </c>
      <c r="J206">
        <f>I206*G206</f>
        <v>1360</v>
      </c>
      <c r="O206" s="15"/>
      <c r="P206" s="15"/>
      <c r="Q206" s="15"/>
      <c r="R206" s="15"/>
      <c r="S206" s="16"/>
    </row>
    <row r="207" spans="3:19" x14ac:dyDescent="0.25">
      <c r="C207" t="s">
        <v>92</v>
      </c>
      <c r="D207" t="s">
        <v>96</v>
      </c>
      <c r="E207" t="s">
        <v>98</v>
      </c>
      <c r="F207">
        <v>1.05</v>
      </c>
      <c r="G207" s="27">
        <f>J206</f>
        <v>1360</v>
      </c>
      <c r="H207" t="s">
        <v>62</v>
      </c>
      <c r="I207" s="27">
        <v>1.05</v>
      </c>
      <c r="J207">
        <f>I207*G207</f>
        <v>1428</v>
      </c>
      <c r="N207" s="21" t="s">
        <v>82</v>
      </c>
      <c r="O207" s="15"/>
      <c r="P207" s="15"/>
      <c r="Q207" t="s">
        <v>85</v>
      </c>
      <c r="R207" s="15"/>
      <c r="S207" s="16" t="s">
        <v>40</v>
      </c>
    </row>
    <row r="208" spans="3:19" x14ac:dyDescent="0.25">
      <c r="N208" s="14"/>
      <c r="O208" s="15"/>
      <c r="P208" s="15"/>
      <c r="Q208" s="17">
        <f>J207</f>
        <v>1428</v>
      </c>
      <c r="R208" s="15"/>
      <c r="S208" s="16" t="str">
        <f>IF(N207="",$Y$12,IF(AND(N207=$Y$10,Q208='Taul1 (3)'!N184),'Laskuja (2)'!$Y$13,IF(AND(N207=$Y$10,Q208&lt;&gt;'Taul1 (3)'!N184),'Laskuja (2)'!$Y$14)))</f>
        <v>hups</v>
      </c>
    </row>
    <row r="212" spans="3:19" x14ac:dyDescent="0.25">
      <c r="C212" t="s">
        <v>28</v>
      </c>
    </row>
    <row r="213" spans="3:19" x14ac:dyDescent="0.25">
      <c r="C213" t="s">
        <v>1</v>
      </c>
      <c r="D213" t="s">
        <v>16</v>
      </c>
    </row>
    <row r="215" spans="3:19" x14ac:dyDescent="0.25">
      <c r="D215" t="s">
        <v>84</v>
      </c>
      <c r="F215" t="s">
        <v>84</v>
      </c>
    </row>
    <row r="216" spans="3:19" x14ac:dyDescent="0.25">
      <c r="D216" s="27">
        <v>6</v>
      </c>
      <c r="E216" s="17" t="s">
        <v>71</v>
      </c>
      <c r="F216" s="27">
        <v>4.5</v>
      </c>
      <c r="G216" s="37" t="str">
        <f>IF(F216="",$Y$12,IF(E216=$Y$5,CONCATENATE(D216-F216,",  ",$Z$4),$Z$5))</f>
        <v>1,5,  ok</v>
      </c>
    </row>
    <row r="218" spans="3:19" x14ac:dyDescent="0.25">
      <c r="C218" t="s">
        <v>5</v>
      </c>
      <c r="D218" t="s">
        <v>17</v>
      </c>
    </row>
    <row r="219" spans="3:19" x14ac:dyDescent="0.25">
      <c r="D219" t="s">
        <v>84</v>
      </c>
      <c r="F219" t="s">
        <v>84</v>
      </c>
      <c r="G219" s="37" t="s">
        <v>213</v>
      </c>
    </row>
    <row r="220" spans="3:19" x14ac:dyDescent="0.25">
      <c r="C220" t="s">
        <v>75</v>
      </c>
      <c r="D220" s="27">
        <v>6</v>
      </c>
      <c r="E220" s="17" t="s">
        <v>71</v>
      </c>
      <c r="F220" s="27">
        <v>4.5</v>
      </c>
      <c r="G220" s="37" t="str">
        <f>IF(F220="",$Y$12,IF(E220=$Y$5,CONCATENATE(D220-F220,",  ",$Z$4),$Z$5))</f>
        <v>1,5,  ok</v>
      </c>
      <c r="I220" s="15"/>
      <c r="J220" s="15"/>
      <c r="K220" s="15"/>
      <c r="L220" s="15"/>
      <c r="M220" s="15"/>
      <c r="O220" s="15"/>
      <c r="P220" s="15"/>
      <c r="Q220" s="15"/>
      <c r="R220" s="15"/>
      <c r="S220" s="16"/>
    </row>
    <row r="221" spans="3:19" x14ac:dyDescent="0.25">
      <c r="D221" s="15"/>
      <c r="I221" s="15"/>
      <c r="J221" s="15"/>
      <c r="K221" s="15"/>
      <c r="L221" s="15"/>
      <c r="M221" s="15"/>
      <c r="N221" s="14" t="s">
        <v>81</v>
      </c>
      <c r="O221" s="15"/>
      <c r="P221" s="15"/>
      <c r="Q221" s="15"/>
      <c r="R221" s="15"/>
      <c r="S221" s="16"/>
    </row>
    <row r="222" spans="3:19" x14ac:dyDescent="0.25">
      <c r="C222" t="s">
        <v>92</v>
      </c>
      <c r="D222" s="15" t="s">
        <v>67</v>
      </c>
      <c r="E222" s="15"/>
      <c r="F222" s="15"/>
      <c r="G222" s="15"/>
      <c r="H222" s="15"/>
      <c r="I222" s="15"/>
      <c r="J222" s="15"/>
      <c r="K222" s="15"/>
      <c r="L222" s="15"/>
      <c r="M222" s="15"/>
      <c r="N222" s="14"/>
      <c r="O222" s="15"/>
      <c r="P222" s="15"/>
      <c r="Q222" s="15"/>
      <c r="R222" s="15"/>
      <c r="S222" s="16"/>
    </row>
    <row r="223" spans="3:19" ht="15.75" thickBot="1" x14ac:dyDescent="0.3">
      <c r="D223" s="25" t="s">
        <v>61</v>
      </c>
      <c r="E223" s="83" t="s">
        <v>60</v>
      </c>
      <c r="F223" s="25">
        <v>1.5</v>
      </c>
      <c r="G223" s="15"/>
      <c r="H223" s="83" t="s">
        <v>61</v>
      </c>
      <c r="I223" s="83" t="s">
        <v>60</v>
      </c>
      <c r="J223" s="5">
        <f>F223</f>
        <v>1.5</v>
      </c>
      <c r="K223" s="5" t="s">
        <v>62</v>
      </c>
      <c r="L223" s="5">
        <f>D224</f>
        <v>100</v>
      </c>
      <c r="M223" s="15"/>
      <c r="N223" s="21" t="s">
        <v>82</v>
      </c>
      <c r="O223" s="15"/>
      <c r="P223" s="15"/>
      <c r="Q223" s="15" t="s">
        <v>66</v>
      </c>
      <c r="R223" s="15"/>
      <c r="S223" s="16" t="s">
        <v>40</v>
      </c>
    </row>
    <row r="224" spans="3:19" x14ac:dyDescent="0.25">
      <c r="D224" s="26">
        <v>100</v>
      </c>
      <c r="E224" s="83"/>
      <c r="F224" s="26">
        <v>4.5</v>
      </c>
      <c r="G224" s="15"/>
      <c r="H224" s="83"/>
      <c r="I224" s="83"/>
      <c r="J224" s="17"/>
      <c r="K224" s="17">
        <f>F224</f>
        <v>4.5</v>
      </c>
      <c r="L224" s="17"/>
      <c r="M224" s="15"/>
      <c r="N224" s="14"/>
      <c r="O224" s="15"/>
      <c r="P224" s="15"/>
      <c r="Q224" s="17">
        <f>J223*L223/K224</f>
        <v>33.333333333333336</v>
      </c>
      <c r="R224" s="15"/>
      <c r="S224" s="16" t="str">
        <f>IF(N223="",$Y$12,IF(AND(N223=$Y$10,Q224='Taul1 (3)'!N204),'Laskuja (2)'!$Y$13,IF(AND(N223=$Y$10,Q224&lt;&gt;'Taul1 (3)'!N204),'Laskuja (2)'!$Y$14)))</f>
        <v>hups</v>
      </c>
    </row>
    <row r="228" spans="3:19" x14ac:dyDescent="0.25">
      <c r="C228" t="s">
        <v>29</v>
      </c>
    </row>
    <row r="230" spans="3:19" x14ac:dyDescent="0.25">
      <c r="D230" t="s">
        <v>84</v>
      </c>
      <c r="F230" t="s">
        <v>84</v>
      </c>
      <c r="G230" s="37" t="s">
        <v>213</v>
      </c>
    </row>
    <row r="231" spans="3:19" x14ac:dyDescent="0.25">
      <c r="C231" t="s">
        <v>75</v>
      </c>
      <c r="D231" s="27">
        <v>100</v>
      </c>
      <c r="E231" s="17" t="s">
        <v>71</v>
      </c>
      <c r="F231" s="27">
        <v>22</v>
      </c>
      <c r="G231" s="37" t="str">
        <f>IF(F231="",$Y$12,IF(E231=$Y$5,CONCATENATE(D231-F231,",  ",$Z$4),$Z$5))</f>
        <v>78,  ok</v>
      </c>
    </row>
    <row r="233" spans="3:19" x14ac:dyDescent="0.25">
      <c r="D233" s="15"/>
      <c r="E233" s="15"/>
      <c r="F233" s="15"/>
      <c r="G233" s="15"/>
      <c r="H233" s="15"/>
      <c r="I233" s="15"/>
      <c r="J233" s="15"/>
      <c r="K233" s="15"/>
      <c r="L233" s="15"/>
      <c r="M233" s="15"/>
      <c r="N233" s="14" t="s">
        <v>81</v>
      </c>
      <c r="O233" s="15"/>
      <c r="P233" s="15"/>
      <c r="Q233" s="15"/>
      <c r="R233" s="15"/>
      <c r="S233" s="16"/>
    </row>
    <row r="234" spans="3:19" x14ac:dyDescent="0.25">
      <c r="D234" s="15" t="s">
        <v>67</v>
      </c>
      <c r="E234" s="15"/>
      <c r="F234" s="15"/>
      <c r="G234" s="15"/>
      <c r="H234" s="15"/>
      <c r="I234" s="15"/>
      <c r="J234" s="15"/>
      <c r="K234" s="15"/>
      <c r="L234" s="15"/>
      <c r="M234" s="15"/>
      <c r="N234" s="14"/>
      <c r="O234" s="15"/>
      <c r="P234" s="15"/>
      <c r="Q234" s="15"/>
      <c r="R234" s="15"/>
      <c r="S234" s="16"/>
    </row>
    <row r="235" spans="3:19" ht="15.75" thickBot="1" x14ac:dyDescent="0.3">
      <c r="C235" t="s">
        <v>92</v>
      </c>
      <c r="D235" s="25">
        <v>78</v>
      </c>
      <c r="E235" s="83" t="s">
        <v>60</v>
      </c>
      <c r="F235" s="25">
        <v>7.5</v>
      </c>
      <c r="G235" s="15"/>
      <c r="H235" s="83" t="s">
        <v>61</v>
      </c>
      <c r="I235" s="83" t="s">
        <v>60</v>
      </c>
      <c r="J235" s="5">
        <f>F235</f>
        <v>7.5</v>
      </c>
      <c r="K235" s="5" t="s">
        <v>62</v>
      </c>
      <c r="L235" s="5">
        <f>D236</f>
        <v>100</v>
      </c>
      <c r="M235" s="15"/>
      <c r="N235" s="21" t="s">
        <v>82</v>
      </c>
      <c r="O235" s="15"/>
      <c r="P235" s="15"/>
      <c r="Q235" s="15" t="s">
        <v>66</v>
      </c>
      <c r="R235" s="15"/>
      <c r="S235" s="16" t="s">
        <v>40</v>
      </c>
    </row>
    <row r="236" spans="3:19" x14ac:dyDescent="0.25">
      <c r="D236" s="26">
        <v>100</v>
      </c>
      <c r="E236" s="83"/>
      <c r="F236" s="26" t="s">
        <v>61</v>
      </c>
      <c r="G236" s="15"/>
      <c r="H236" s="83"/>
      <c r="I236" s="83"/>
      <c r="J236" s="17"/>
      <c r="K236" s="17">
        <f>D235</f>
        <v>78</v>
      </c>
      <c r="L236" s="17"/>
      <c r="M236" s="15"/>
      <c r="N236" s="14"/>
      <c r="O236" s="15"/>
      <c r="P236" s="15"/>
      <c r="Q236" s="17">
        <f>J235*L235/K236</f>
        <v>9.615384615384615</v>
      </c>
      <c r="R236" s="15"/>
      <c r="S236" s="16" t="str">
        <f>IF(N235="",$Y$12,IF(AND(N235=$Y$10,Q236='Taul1 (3)'!N208),'Laskuja (2)'!$Y$13,IF(AND(N235=$Y$10,Q236&lt;&gt;'Taul1 (3)'!N208),'Laskuja (2)'!$Y$14)))</f>
        <v>hups</v>
      </c>
    </row>
    <row r="239" spans="3:19" x14ac:dyDescent="0.25">
      <c r="C239" t="s">
        <v>30</v>
      </c>
    </row>
    <row r="241" spans="3:19" x14ac:dyDescent="0.25">
      <c r="D241" s="15"/>
      <c r="E241" s="15"/>
      <c r="F241" s="15"/>
      <c r="G241" s="15"/>
      <c r="H241" s="15"/>
      <c r="I241" s="15"/>
      <c r="J241" s="15"/>
      <c r="K241" s="15"/>
      <c r="L241" s="15"/>
      <c r="M241" s="15"/>
      <c r="N241" s="14" t="s">
        <v>81</v>
      </c>
      <c r="O241" s="15"/>
      <c r="P241" s="15"/>
      <c r="Q241" s="15"/>
      <c r="R241" s="15"/>
      <c r="S241" s="16"/>
    </row>
    <row r="242" spans="3:19" x14ac:dyDescent="0.25">
      <c r="D242" s="15" t="s">
        <v>67</v>
      </c>
      <c r="E242" s="15"/>
      <c r="F242" s="15"/>
      <c r="G242" s="15"/>
      <c r="H242" s="15"/>
      <c r="I242" s="15"/>
      <c r="J242" s="15"/>
      <c r="K242" s="15"/>
      <c r="L242" s="15"/>
      <c r="M242" s="15"/>
      <c r="N242" s="14"/>
      <c r="O242" s="15"/>
      <c r="P242" s="15"/>
      <c r="Q242" s="15"/>
      <c r="R242" s="15"/>
      <c r="S242" s="16"/>
    </row>
    <row r="243" spans="3:19" ht="15.75" thickBot="1" x14ac:dyDescent="0.3">
      <c r="D243" s="25">
        <v>7</v>
      </c>
      <c r="E243" s="83" t="s">
        <v>60</v>
      </c>
      <c r="F243" s="25" t="s">
        <v>61</v>
      </c>
      <c r="G243" s="15"/>
      <c r="H243" s="83" t="s">
        <v>61</v>
      </c>
      <c r="I243" s="83" t="s">
        <v>60</v>
      </c>
      <c r="J243" s="5">
        <f>F244</f>
        <v>624</v>
      </c>
      <c r="K243" s="5" t="s">
        <v>62</v>
      </c>
      <c r="L243" s="5">
        <f>D243</f>
        <v>7</v>
      </c>
      <c r="M243" s="15"/>
      <c r="N243" s="21" t="s">
        <v>82</v>
      </c>
      <c r="O243" s="15"/>
      <c r="P243" s="15"/>
      <c r="Q243" s="15" t="s">
        <v>66</v>
      </c>
      <c r="R243" s="15"/>
      <c r="S243" s="16" t="s">
        <v>40</v>
      </c>
    </row>
    <row r="244" spans="3:19" x14ac:dyDescent="0.25">
      <c r="D244" s="26">
        <v>100</v>
      </c>
      <c r="E244" s="83"/>
      <c r="F244" s="26">
        <v>624</v>
      </c>
      <c r="G244" s="15"/>
      <c r="H244" s="83"/>
      <c r="I244" s="83"/>
      <c r="J244" s="17"/>
      <c r="K244" s="17">
        <f>D244</f>
        <v>100</v>
      </c>
      <c r="L244" s="17"/>
      <c r="M244" s="15"/>
      <c r="N244" s="14"/>
      <c r="O244" s="15"/>
      <c r="P244" s="15"/>
      <c r="Q244" s="17">
        <f>J243*L243/K244</f>
        <v>43.68</v>
      </c>
      <c r="R244" s="15"/>
      <c r="S244" s="16" t="str">
        <f>IF(N243="",$Y$12,IF(AND(N243=$Y$10,Q244='Taul1 (3)'!N216),'Laskuja (2)'!$Y$13,IF(AND(N243=$Y$10,Q244&lt;&gt;'Taul1 (3)'!N216),'Laskuja (2)'!$Y$14)))</f>
        <v>hups</v>
      </c>
    </row>
    <row r="246" spans="3:19" x14ac:dyDescent="0.25">
      <c r="D246" t="s">
        <v>84</v>
      </c>
      <c r="F246" t="s">
        <v>84</v>
      </c>
      <c r="G246" t="s">
        <v>85</v>
      </c>
      <c r="Q246" t="s">
        <v>85</v>
      </c>
    </row>
    <row r="247" spans="3:19" x14ac:dyDescent="0.25">
      <c r="C247" t="s">
        <v>92</v>
      </c>
      <c r="D247" s="27">
        <v>624</v>
      </c>
      <c r="E247" s="17" t="s">
        <v>74</v>
      </c>
      <c r="F247" s="27">
        <v>43.68</v>
      </c>
      <c r="G247" s="37">
        <f>IF(F247="",$Y$12,IF(E247=$Y$6,D247+F247,$Z$5))</f>
        <v>667.68</v>
      </c>
      <c r="Q247" s="17">
        <f>G247</f>
        <v>667.68</v>
      </c>
    </row>
    <row r="250" spans="3:19" x14ac:dyDescent="0.25">
      <c r="C250" t="s">
        <v>31</v>
      </c>
    </row>
    <row r="252" spans="3:19" x14ac:dyDescent="0.25">
      <c r="D252" t="s">
        <v>84</v>
      </c>
      <c r="F252" t="s">
        <v>84</v>
      </c>
      <c r="G252" s="37" t="s">
        <v>213</v>
      </c>
    </row>
    <row r="253" spans="3:19" x14ac:dyDescent="0.25">
      <c r="C253" t="s">
        <v>75</v>
      </c>
      <c r="D253" s="27">
        <v>21</v>
      </c>
      <c r="E253" s="17" t="s">
        <v>71</v>
      </c>
      <c r="F253" s="27">
        <v>18</v>
      </c>
      <c r="G253" s="37" t="str">
        <f>IF(F253="",$Y$12,IF(E253=$Y$5,CONCATENATE(D253-F253,",  ",$Z$4),$Z$5))</f>
        <v>3,  ok</v>
      </c>
      <c r="I253" s="15"/>
      <c r="J253" s="15"/>
      <c r="K253" s="15"/>
      <c r="L253" s="15"/>
      <c r="M253" s="15"/>
      <c r="O253" s="15"/>
      <c r="P253" s="15"/>
      <c r="Q253" s="15"/>
      <c r="R253" s="15"/>
      <c r="S253" s="16"/>
    </row>
    <row r="254" spans="3:19" x14ac:dyDescent="0.25">
      <c r="I254" s="15"/>
      <c r="J254" s="15"/>
      <c r="K254" s="15"/>
      <c r="L254" s="15"/>
      <c r="M254" s="15"/>
      <c r="N254" s="14" t="s">
        <v>81</v>
      </c>
      <c r="O254" s="15"/>
      <c r="P254" s="15"/>
      <c r="Q254" s="15"/>
      <c r="R254" s="15"/>
      <c r="S254" s="16"/>
    </row>
    <row r="255" spans="3:19" x14ac:dyDescent="0.25">
      <c r="D255" s="15" t="s">
        <v>67</v>
      </c>
      <c r="E255" s="15"/>
      <c r="F255" s="15"/>
      <c r="G255" s="15"/>
      <c r="H255" s="15"/>
      <c r="I255" s="15"/>
      <c r="J255" s="15"/>
      <c r="K255" s="15"/>
      <c r="L255" s="15"/>
      <c r="M255" s="15"/>
      <c r="N255" s="14"/>
      <c r="O255" s="15"/>
      <c r="P255" s="15"/>
      <c r="Q255" s="15"/>
      <c r="R255" s="15"/>
      <c r="S255" s="16"/>
    </row>
    <row r="256" spans="3:19" ht="15.75" thickBot="1" x14ac:dyDescent="0.3">
      <c r="D256" s="25" t="s">
        <v>61</v>
      </c>
      <c r="E256" s="83" t="s">
        <v>60</v>
      </c>
      <c r="F256" s="25">
        <v>3</v>
      </c>
      <c r="G256" s="15"/>
      <c r="H256" s="83" t="s">
        <v>61</v>
      </c>
      <c r="I256" s="83" t="s">
        <v>60</v>
      </c>
      <c r="J256" s="5">
        <f>F256</f>
        <v>3</v>
      </c>
      <c r="K256" s="5" t="s">
        <v>62</v>
      </c>
      <c r="L256" s="5">
        <f>D257</f>
        <v>100</v>
      </c>
      <c r="M256" s="15"/>
      <c r="N256" s="21" t="s">
        <v>82</v>
      </c>
      <c r="O256" s="15"/>
      <c r="P256" s="15"/>
      <c r="Q256" s="15" t="s">
        <v>66</v>
      </c>
      <c r="R256" s="15"/>
      <c r="S256" s="16" t="s">
        <v>40</v>
      </c>
    </row>
    <row r="257" spans="3:19" x14ac:dyDescent="0.25">
      <c r="D257" s="26">
        <v>100</v>
      </c>
      <c r="E257" s="83"/>
      <c r="F257" s="26">
        <v>21</v>
      </c>
      <c r="G257" s="15"/>
      <c r="H257" s="83"/>
      <c r="I257" s="83"/>
      <c r="J257" s="17"/>
      <c r="K257" s="17">
        <f>F257</f>
        <v>21</v>
      </c>
      <c r="L257" s="17"/>
      <c r="M257" s="15"/>
      <c r="N257" s="14"/>
      <c r="O257" s="15"/>
      <c r="P257" s="15"/>
      <c r="Q257" s="17">
        <f>J256*L256/K257</f>
        <v>14.285714285714286</v>
      </c>
      <c r="R257" s="15"/>
      <c r="S257" s="16" t="str">
        <f>IF(N256="",$Y$12,IF(AND(N256=$Y$10,Q257='Taul1 (3)'!N227),'Laskuja (2)'!$Y$13,IF(AND(N256=$Y$10,Q257&lt;&gt;'Taul1 (3)'!N227),'Laskuja (2)'!$Y$14)))</f>
        <v>hups</v>
      </c>
    </row>
    <row r="260" spans="3:19" x14ac:dyDescent="0.25">
      <c r="C260" t="s">
        <v>32</v>
      </c>
    </row>
    <row r="262" spans="3:19" x14ac:dyDescent="0.25">
      <c r="D262" t="s">
        <v>84</v>
      </c>
      <c r="F262" t="s">
        <v>84</v>
      </c>
      <c r="G262" s="37" t="s">
        <v>213</v>
      </c>
    </row>
    <row r="263" spans="3:19" x14ac:dyDescent="0.25">
      <c r="C263" t="s">
        <v>75</v>
      </c>
      <c r="D263" s="27">
        <v>100</v>
      </c>
      <c r="E263" s="17" t="s">
        <v>74</v>
      </c>
      <c r="F263" s="27">
        <v>14</v>
      </c>
      <c r="G263" s="37" t="str">
        <f>IF(F263="",$Y$12,IF(E263=$Y$6,CONCATENATE(D263+F263,",  ",$Z$4),$Z$5))</f>
        <v>114,  ok</v>
      </c>
      <c r="I263" s="15"/>
      <c r="J263" s="15"/>
      <c r="K263" s="15"/>
      <c r="L263" s="15"/>
      <c r="M263" s="15"/>
      <c r="O263" s="15"/>
      <c r="P263" s="15"/>
      <c r="Q263" s="15"/>
      <c r="R263" s="15"/>
      <c r="S263" s="16"/>
    </row>
    <row r="264" spans="3:19" x14ac:dyDescent="0.25">
      <c r="I264" s="15"/>
      <c r="J264" s="15"/>
      <c r="K264" s="15"/>
      <c r="L264" s="15"/>
      <c r="M264" s="15"/>
      <c r="N264" s="14" t="s">
        <v>81</v>
      </c>
      <c r="O264" s="15"/>
      <c r="P264" s="15"/>
      <c r="Q264" s="15"/>
      <c r="R264" s="15"/>
      <c r="S264" s="16"/>
    </row>
    <row r="265" spans="3:19" x14ac:dyDescent="0.25">
      <c r="D265" s="15" t="s">
        <v>67</v>
      </c>
      <c r="E265" s="15"/>
      <c r="F265" s="15"/>
      <c r="G265" s="15"/>
      <c r="H265" s="15"/>
      <c r="I265" s="15"/>
      <c r="J265" s="15"/>
      <c r="K265" s="15"/>
      <c r="L265" s="15"/>
      <c r="M265" s="15"/>
      <c r="N265" s="14"/>
      <c r="O265" s="15"/>
      <c r="P265" s="15"/>
      <c r="Q265" s="15"/>
      <c r="R265" s="15"/>
      <c r="S265" s="16"/>
    </row>
    <row r="266" spans="3:19" ht="15.75" thickBot="1" x14ac:dyDescent="0.3">
      <c r="C266" t="s">
        <v>92</v>
      </c>
      <c r="D266" s="25">
        <v>114</v>
      </c>
      <c r="E266" s="83" t="s">
        <v>60</v>
      </c>
      <c r="F266" s="25">
        <v>4.7</v>
      </c>
      <c r="G266" s="15"/>
      <c r="H266" s="83" t="s">
        <v>61</v>
      </c>
      <c r="I266" s="83" t="s">
        <v>60</v>
      </c>
      <c r="J266" s="5">
        <f>F266</f>
        <v>4.7</v>
      </c>
      <c r="K266" s="5" t="s">
        <v>62</v>
      </c>
      <c r="L266" s="5">
        <f>D267</f>
        <v>100</v>
      </c>
      <c r="M266" s="15"/>
      <c r="N266" s="21" t="s">
        <v>82</v>
      </c>
      <c r="O266" s="15"/>
      <c r="P266" s="15"/>
      <c r="Q266" s="15" t="s">
        <v>66</v>
      </c>
      <c r="R266" s="15"/>
      <c r="S266" s="16" t="s">
        <v>40</v>
      </c>
    </row>
    <row r="267" spans="3:19" x14ac:dyDescent="0.25">
      <c r="D267" s="26">
        <v>100</v>
      </c>
      <c r="E267" s="83"/>
      <c r="F267" s="26" t="s">
        <v>61</v>
      </c>
      <c r="G267" s="15"/>
      <c r="H267" s="83"/>
      <c r="I267" s="83"/>
      <c r="J267" s="17"/>
      <c r="K267" s="17">
        <f>D266</f>
        <v>114</v>
      </c>
      <c r="L267" s="17"/>
      <c r="M267" s="15"/>
      <c r="N267" s="14"/>
      <c r="O267" s="15"/>
      <c r="P267" s="15"/>
      <c r="Q267" s="17">
        <f>J266*L266/K267</f>
        <v>4.1228070175438596</v>
      </c>
      <c r="R267" s="15"/>
      <c r="S267" s="16" t="str">
        <f>IF(N266="",$Y$12,IF(AND(N266=$Y$10,Q267='Taul1 (3)'!N235),'Laskuja (2)'!$Y$13,IF(AND(N266=$Y$10,Q267&lt;&gt;'Taul1 (3)'!N235),'Laskuja (2)'!$Y$14)))</f>
        <v>hups</v>
      </c>
    </row>
    <row r="270" spans="3:19" x14ac:dyDescent="0.25">
      <c r="C270" t="s">
        <v>33</v>
      </c>
    </row>
    <row r="271" spans="3:19" x14ac:dyDescent="0.25">
      <c r="I271" s="15"/>
      <c r="J271" s="15"/>
      <c r="K271" s="15"/>
      <c r="L271" s="15"/>
      <c r="M271" s="15"/>
      <c r="O271" s="15"/>
      <c r="P271" s="15"/>
      <c r="Q271" s="15"/>
      <c r="R271" s="15"/>
      <c r="S271" s="16"/>
    </row>
    <row r="272" spans="3:19" x14ac:dyDescent="0.25">
      <c r="I272" s="15"/>
      <c r="J272" s="15"/>
      <c r="K272" s="15"/>
      <c r="L272" s="15"/>
      <c r="M272" s="15"/>
      <c r="N272" s="14" t="s">
        <v>81</v>
      </c>
      <c r="O272" s="15"/>
      <c r="P272" s="15"/>
      <c r="Q272" s="15"/>
      <c r="R272" s="15"/>
      <c r="S272" s="16"/>
    </row>
    <row r="273" spans="3:19" x14ac:dyDescent="0.25">
      <c r="D273" s="15" t="s">
        <v>67</v>
      </c>
      <c r="E273" s="15"/>
      <c r="F273" s="15"/>
      <c r="G273" s="15"/>
      <c r="H273" s="15"/>
      <c r="I273" s="15"/>
      <c r="J273" s="15"/>
      <c r="K273" s="15"/>
      <c r="L273" s="15"/>
      <c r="M273" s="15"/>
      <c r="N273" s="14"/>
      <c r="O273" s="15"/>
      <c r="P273" s="15"/>
      <c r="Q273" s="15"/>
      <c r="R273" s="15"/>
      <c r="S273" s="16"/>
    </row>
    <row r="274" spans="3:19" ht="15.75" thickBot="1" x14ac:dyDescent="0.3">
      <c r="C274" t="s">
        <v>75</v>
      </c>
      <c r="D274" s="25">
        <v>15</v>
      </c>
      <c r="E274" s="83" t="s">
        <v>60</v>
      </c>
      <c r="F274" s="25" t="s">
        <v>100</v>
      </c>
      <c r="G274" s="15"/>
      <c r="H274" s="83" t="s">
        <v>61</v>
      </c>
      <c r="I274" s="83" t="s">
        <v>60</v>
      </c>
      <c r="J274" s="5">
        <f>F275</f>
        <v>380</v>
      </c>
      <c r="K274" s="5" t="s">
        <v>62</v>
      </c>
      <c r="L274" s="5">
        <f>D274</f>
        <v>15</v>
      </c>
      <c r="M274" s="15"/>
      <c r="N274" s="21" t="s">
        <v>82</v>
      </c>
      <c r="O274" s="15"/>
      <c r="P274" s="15"/>
      <c r="Q274" s="15" t="s">
        <v>66</v>
      </c>
      <c r="R274" s="15"/>
      <c r="S274" s="16" t="s">
        <v>40</v>
      </c>
    </row>
    <row r="275" spans="3:19" x14ac:dyDescent="0.25">
      <c r="D275" s="26">
        <v>100</v>
      </c>
      <c r="E275" s="83"/>
      <c r="F275" s="26">
        <v>380</v>
      </c>
      <c r="G275" s="15"/>
      <c r="H275" s="83"/>
      <c r="I275" s="83"/>
      <c r="J275" s="17"/>
      <c r="K275" s="17">
        <f>D275</f>
        <v>100</v>
      </c>
      <c r="L275" s="17"/>
      <c r="M275" s="15"/>
      <c r="N275" s="14"/>
      <c r="O275" s="15"/>
      <c r="P275" s="15"/>
      <c r="Q275" s="17">
        <f>J274*L274/K275</f>
        <v>57</v>
      </c>
      <c r="R275" s="15"/>
      <c r="S275" s="16" t="str">
        <f>IF(N274="",$Y$12,IF(AND(N274=$Y$10,Q275='Taul1 (3)'!N243),'Laskuja (2)'!$Y$13,IF(AND(N274=$Y$10,Q275&lt;&gt;'Taul1 (3)'!N243),'Laskuja (2)'!$Y$14)))</f>
        <v>hups</v>
      </c>
    </row>
    <row r="277" spans="3:19" x14ac:dyDescent="0.25">
      <c r="D277" t="s">
        <v>84</v>
      </c>
      <c r="F277" t="s">
        <v>84</v>
      </c>
      <c r="G277" t="s">
        <v>85</v>
      </c>
      <c r="Q277" s="15" t="s">
        <v>85</v>
      </c>
    </row>
    <row r="278" spans="3:19" x14ac:dyDescent="0.25">
      <c r="C278" t="s">
        <v>92</v>
      </c>
      <c r="D278" s="27">
        <v>380</v>
      </c>
      <c r="E278" s="17" t="s">
        <v>71</v>
      </c>
      <c r="F278" s="27">
        <v>57</v>
      </c>
      <c r="G278" s="37">
        <f>IF(F278="",$Y$12,IF(E278=$Y$5,D278-F278,$Z$5))</f>
        <v>323</v>
      </c>
      <c r="Q278">
        <f>G278</f>
        <v>323</v>
      </c>
    </row>
    <row r="280" spans="3:19" x14ac:dyDescent="0.25">
      <c r="C280" t="s">
        <v>34</v>
      </c>
    </row>
    <row r="281" spans="3:19" x14ac:dyDescent="0.25">
      <c r="D281" t="s">
        <v>101</v>
      </c>
    </row>
    <row r="282" spans="3:19" x14ac:dyDescent="0.25">
      <c r="I282" s="15"/>
      <c r="J282" s="15"/>
      <c r="K282" s="15"/>
      <c r="L282" s="15"/>
      <c r="M282" s="15"/>
      <c r="N282" s="14" t="s">
        <v>81</v>
      </c>
      <c r="O282" s="15"/>
      <c r="P282" s="15"/>
      <c r="Q282" s="15"/>
      <c r="R282" s="15"/>
      <c r="S282" s="16"/>
    </row>
    <row r="283" spans="3:19" x14ac:dyDescent="0.25">
      <c r="D283" s="15" t="s">
        <v>67</v>
      </c>
      <c r="E283" s="15"/>
      <c r="F283" s="15"/>
      <c r="G283" s="15"/>
      <c r="H283" s="15"/>
      <c r="I283" s="15"/>
      <c r="J283" s="15"/>
      <c r="K283" s="15"/>
      <c r="L283" s="15"/>
      <c r="M283" s="15"/>
      <c r="N283" s="14"/>
      <c r="O283" s="15"/>
      <c r="P283" s="15"/>
      <c r="Q283" s="15"/>
      <c r="R283" s="15"/>
      <c r="S283" s="16"/>
    </row>
    <row r="284" spans="3:19" ht="15.75" thickBot="1" x14ac:dyDescent="0.3">
      <c r="D284" s="25">
        <v>2</v>
      </c>
      <c r="E284" s="83" t="s">
        <v>60</v>
      </c>
      <c r="F284" s="25" t="s">
        <v>100</v>
      </c>
      <c r="G284" s="15"/>
      <c r="H284" s="83" t="s">
        <v>61</v>
      </c>
      <c r="I284" s="83" t="s">
        <v>60</v>
      </c>
      <c r="J284" s="5">
        <f>F285</f>
        <v>60</v>
      </c>
      <c r="K284" s="5" t="s">
        <v>62</v>
      </c>
      <c r="L284" s="5">
        <f>D284</f>
        <v>2</v>
      </c>
      <c r="M284" s="15"/>
      <c r="N284" s="21" t="s">
        <v>82</v>
      </c>
      <c r="O284" s="15"/>
      <c r="P284" s="15"/>
      <c r="Q284" s="15" t="s">
        <v>66</v>
      </c>
      <c r="R284" s="15"/>
      <c r="S284" s="16" t="s">
        <v>40</v>
      </c>
    </row>
    <row r="285" spans="3:19" x14ac:dyDescent="0.25">
      <c r="D285" s="26">
        <v>100</v>
      </c>
      <c r="E285" s="83"/>
      <c r="F285" s="26">
        <v>60</v>
      </c>
      <c r="G285" s="15"/>
      <c r="H285" s="83"/>
      <c r="I285" s="83"/>
      <c r="J285" s="17"/>
      <c r="K285" s="17">
        <f>D285</f>
        <v>100</v>
      </c>
      <c r="L285" s="17"/>
      <c r="M285" s="15"/>
      <c r="N285" s="14"/>
      <c r="O285" s="15"/>
      <c r="P285" s="15"/>
      <c r="Q285" s="17">
        <f>J284*L284/K285</f>
        <v>1.2</v>
      </c>
      <c r="R285" s="15"/>
      <c r="S285" s="16" t="str">
        <f>IF(N284="",$Y$12,IF(AND(N284=$Y$10,Q285='Taul1 (3)'!N254),'Laskuja (2)'!$Y$13,IF(AND(N284=$Y$10,Q285&lt;&gt;'Taul1 (3)'!N254),'Laskuja (2)'!$Y$14)))</f>
        <v>hups</v>
      </c>
    </row>
    <row r="288" spans="3:19" x14ac:dyDescent="0.25">
      <c r="C288" t="s">
        <v>35</v>
      </c>
    </row>
    <row r="289" spans="3:19" x14ac:dyDescent="0.25">
      <c r="I289" s="15"/>
      <c r="J289" s="15"/>
      <c r="K289" s="15"/>
      <c r="L289" s="15"/>
      <c r="M289" s="15"/>
      <c r="O289" s="15"/>
      <c r="P289" s="15"/>
      <c r="Q289" s="15"/>
      <c r="R289" s="15"/>
      <c r="S289" s="16"/>
    </row>
    <row r="290" spans="3:19" x14ac:dyDescent="0.25">
      <c r="I290" s="15"/>
      <c r="J290" s="15"/>
      <c r="K290" s="15"/>
      <c r="L290" s="15"/>
      <c r="M290" s="15"/>
      <c r="N290" s="14" t="s">
        <v>81</v>
      </c>
      <c r="O290" s="15"/>
      <c r="P290" s="15"/>
      <c r="Q290" s="15"/>
      <c r="R290" s="15"/>
      <c r="S290" s="16"/>
    </row>
    <row r="291" spans="3:19" x14ac:dyDescent="0.25">
      <c r="D291" s="15" t="s">
        <v>67</v>
      </c>
      <c r="E291" s="15"/>
      <c r="F291" s="15"/>
      <c r="G291" s="15"/>
      <c r="H291" s="15"/>
      <c r="I291" s="15"/>
      <c r="J291" s="15"/>
      <c r="K291" s="15"/>
      <c r="L291" s="15"/>
      <c r="M291" s="15"/>
      <c r="N291" s="14"/>
      <c r="O291" s="15"/>
      <c r="P291" s="15"/>
      <c r="Q291" s="15"/>
      <c r="R291" s="15"/>
      <c r="S291" s="16"/>
    </row>
    <row r="292" spans="3:19" ht="15.75" thickBot="1" x14ac:dyDescent="0.3">
      <c r="D292" s="25" t="s">
        <v>61</v>
      </c>
      <c r="E292" s="83" t="s">
        <v>60</v>
      </c>
      <c r="F292" s="25">
        <v>15</v>
      </c>
      <c r="G292" s="15"/>
      <c r="H292" s="83" t="s">
        <v>61</v>
      </c>
      <c r="I292" s="83" t="s">
        <v>60</v>
      </c>
      <c r="J292" s="5">
        <f>F292</f>
        <v>15</v>
      </c>
      <c r="K292" s="5" t="s">
        <v>62</v>
      </c>
      <c r="L292" s="5">
        <f>D293</f>
        <v>100</v>
      </c>
      <c r="M292" s="15"/>
      <c r="N292" s="21" t="s">
        <v>82</v>
      </c>
      <c r="O292" s="15"/>
      <c r="P292" s="15"/>
      <c r="Q292" s="15" t="s">
        <v>66</v>
      </c>
      <c r="R292" s="15"/>
      <c r="S292" s="16" t="s">
        <v>40</v>
      </c>
    </row>
    <row r="293" spans="3:19" x14ac:dyDescent="0.25">
      <c r="D293" s="26">
        <v>100</v>
      </c>
      <c r="E293" s="83"/>
      <c r="F293" s="26">
        <v>20</v>
      </c>
      <c r="G293" s="15"/>
      <c r="H293" s="83"/>
      <c r="I293" s="83"/>
      <c r="J293" s="17"/>
      <c r="K293" s="17">
        <f>F293</f>
        <v>20</v>
      </c>
      <c r="L293" s="17"/>
      <c r="M293" s="15"/>
      <c r="N293" s="14"/>
      <c r="O293" s="15"/>
      <c r="P293" s="15"/>
      <c r="Q293" s="17">
        <f>J292*L292/K293</f>
        <v>75</v>
      </c>
      <c r="R293" s="15"/>
      <c r="S293" s="16" t="str">
        <f>IF(N292="",$Y$12,IF(AND(N292=$Y$10,Q293='Taul1 (3)'!N263),'Laskuja (2)'!$Y$13,IF(AND(N292=$Y$10,Q293&lt;&gt;'Taul1 (3)'!N263),'Laskuja (2)'!$Y$14)))</f>
        <v>hups</v>
      </c>
    </row>
    <row r="296" spans="3:19" x14ac:dyDescent="0.25">
      <c r="C296" t="s">
        <v>36</v>
      </c>
    </row>
    <row r="297" spans="3:19" x14ac:dyDescent="0.25">
      <c r="I297" s="15"/>
      <c r="J297" s="15"/>
      <c r="K297" s="15"/>
      <c r="L297" s="15"/>
      <c r="M297" s="15"/>
      <c r="O297" s="15"/>
      <c r="P297" s="15"/>
      <c r="Q297" s="15"/>
      <c r="R297" s="15"/>
    </row>
    <row r="298" spans="3:19" x14ac:dyDescent="0.25">
      <c r="I298" s="15"/>
      <c r="J298" s="15"/>
      <c r="K298" s="15"/>
      <c r="L298" s="15"/>
      <c r="M298" s="15"/>
      <c r="N298" s="14" t="s">
        <v>81</v>
      </c>
      <c r="O298" s="15"/>
      <c r="P298" s="15"/>
      <c r="Q298" s="15"/>
      <c r="R298" s="15"/>
      <c r="S298" s="16"/>
    </row>
    <row r="299" spans="3:19" x14ac:dyDescent="0.25">
      <c r="D299" s="15" t="s">
        <v>67</v>
      </c>
      <c r="E299" s="15"/>
      <c r="F299" s="15"/>
      <c r="G299" s="15"/>
      <c r="H299" s="15"/>
      <c r="I299" s="15"/>
      <c r="J299" s="15"/>
      <c r="K299" s="15"/>
      <c r="L299" s="15"/>
      <c r="M299" s="15"/>
      <c r="N299" s="14"/>
      <c r="O299" s="15"/>
      <c r="P299" s="15"/>
      <c r="Q299" s="15"/>
      <c r="R299" s="15"/>
      <c r="S299" s="16"/>
    </row>
    <row r="300" spans="3:19" ht="15.75" thickBot="1" x14ac:dyDescent="0.3">
      <c r="D300" s="25">
        <v>13</v>
      </c>
      <c r="E300" s="83" t="s">
        <v>60</v>
      </c>
      <c r="F300" s="25">
        <v>20000</v>
      </c>
      <c r="G300" s="15"/>
      <c r="H300" s="83" t="s">
        <v>61</v>
      </c>
      <c r="I300" s="83" t="s">
        <v>60</v>
      </c>
      <c r="J300" s="5">
        <f>F300</f>
        <v>20000</v>
      </c>
      <c r="K300" s="5" t="s">
        <v>62</v>
      </c>
      <c r="L300" s="5">
        <f>D301</f>
        <v>100</v>
      </c>
      <c r="M300" s="15"/>
      <c r="N300" s="21" t="s">
        <v>82</v>
      </c>
      <c r="O300" s="15"/>
      <c r="P300" s="15"/>
      <c r="Q300" s="15" t="s">
        <v>66</v>
      </c>
      <c r="R300" s="15"/>
      <c r="S300" s="16" t="s">
        <v>40</v>
      </c>
    </row>
    <row r="301" spans="3:19" x14ac:dyDescent="0.25">
      <c r="D301" s="26">
        <v>100</v>
      </c>
      <c r="E301" s="83"/>
      <c r="F301" s="26" t="s">
        <v>61</v>
      </c>
      <c r="G301" s="15"/>
      <c r="H301" s="83"/>
      <c r="I301" s="83"/>
      <c r="J301" s="17"/>
      <c r="K301" s="17">
        <f>D300</f>
        <v>13</v>
      </c>
      <c r="L301" s="17"/>
      <c r="M301" s="15"/>
      <c r="N301" s="14"/>
      <c r="O301" s="15"/>
      <c r="P301" s="15"/>
      <c r="Q301" s="17">
        <f>J300*L300/K301</f>
        <v>153846.15384615384</v>
      </c>
      <c r="R301" s="15"/>
      <c r="S301" s="16" t="str">
        <f>IF(N300="",$Y$12,IF(AND(N300=$Y$10,Q301='Taul1 (3)'!N272),'Laskuja (2)'!$Y$13,IF(AND(N300=$Y$10,Q301&lt;&gt;'Taul1 (3)'!N272),'Laskuja (2)'!$Y$14)))</f>
        <v>hups</v>
      </c>
    </row>
    <row r="304" spans="3:19" x14ac:dyDescent="0.25">
      <c r="C304" t="s">
        <v>37</v>
      </c>
    </row>
    <row r="306" spans="3:19" x14ac:dyDescent="0.25">
      <c r="I306" s="15"/>
      <c r="J306" s="15"/>
      <c r="K306" s="15"/>
      <c r="L306" s="15"/>
      <c r="M306" s="15"/>
      <c r="N306" s="14" t="s">
        <v>81</v>
      </c>
      <c r="O306" s="15"/>
      <c r="P306" s="15"/>
      <c r="Q306" s="15"/>
      <c r="R306" s="15"/>
      <c r="S306" s="16"/>
    </row>
    <row r="307" spans="3:19" x14ac:dyDescent="0.25">
      <c r="D307" s="15" t="s">
        <v>67</v>
      </c>
      <c r="E307" s="15"/>
      <c r="F307" s="15"/>
      <c r="G307" s="15"/>
      <c r="H307" s="15"/>
      <c r="I307" s="15"/>
      <c r="J307" s="15"/>
      <c r="K307" s="15"/>
      <c r="L307" s="15"/>
      <c r="M307" s="15"/>
      <c r="N307" s="14"/>
      <c r="O307" s="15"/>
      <c r="P307" s="15"/>
      <c r="Q307" s="15"/>
      <c r="R307" s="15"/>
      <c r="S307" s="16"/>
    </row>
    <row r="308" spans="3:19" ht="15.75" thickBot="1" x14ac:dyDescent="0.3">
      <c r="D308" s="25" t="s">
        <v>61</v>
      </c>
      <c r="E308" s="83" t="s">
        <v>60</v>
      </c>
      <c r="F308" s="25">
        <v>220</v>
      </c>
      <c r="G308" s="15"/>
      <c r="H308" s="83" t="s">
        <v>61</v>
      </c>
      <c r="I308" s="83" t="s">
        <v>60</v>
      </c>
      <c r="J308" s="5">
        <f>F308</f>
        <v>220</v>
      </c>
      <c r="K308" s="5" t="s">
        <v>62</v>
      </c>
      <c r="L308" s="5">
        <f>D309</f>
        <v>100</v>
      </c>
      <c r="M308" s="15"/>
      <c r="N308" s="21" t="s">
        <v>82</v>
      </c>
      <c r="O308" s="15"/>
      <c r="P308" s="15"/>
      <c r="Q308" s="15" t="s">
        <v>66</v>
      </c>
      <c r="R308" s="15"/>
      <c r="S308" s="16" t="s">
        <v>40</v>
      </c>
    </row>
    <row r="309" spans="3:19" x14ac:dyDescent="0.25">
      <c r="D309" s="26">
        <v>100</v>
      </c>
      <c r="E309" s="83"/>
      <c r="F309" s="26">
        <v>20</v>
      </c>
      <c r="G309" s="15"/>
      <c r="H309" s="83"/>
      <c r="I309" s="83"/>
      <c r="J309" s="17"/>
      <c r="K309" s="17">
        <f>F309</f>
        <v>20</v>
      </c>
      <c r="L309" s="17"/>
      <c r="M309" s="15"/>
      <c r="N309" s="14"/>
      <c r="O309" s="15"/>
      <c r="P309" s="15"/>
      <c r="Q309" s="17">
        <f>J308*L308/K309</f>
        <v>1100</v>
      </c>
      <c r="R309" s="15"/>
      <c r="S309" s="16" t="str">
        <f>IF(N308="",$Y$12,IF(AND(N308=$Y$10,Q309='Taul1 (3)'!N280),'Laskuja (2)'!$Y$13,IF(AND(N308=$Y$10,Q309&lt;&gt;'Taul1 (3)'!N280),'Laskuja (2)'!$Y$14)))</f>
        <v>hups</v>
      </c>
    </row>
    <row r="312" spans="3:19" x14ac:dyDescent="0.25">
      <c r="C312" t="s">
        <v>38</v>
      </c>
    </row>
    <row r="314" spans="3:19" x14ac:dyDescent="0.25">
      <c r="D314" t="s">
        <v>84</v>
      </c>
      <c r="F314" t="s">
        <v>84</v>
      </c>
      <c r="G314" s="37" t="s">
        <v>213</v>
      </c>
    </row>
    <row r="315" spans="3:19" x14ac:dyDescent="0.25">
      <c r="C315" t="s">
        <v>75</v>
      </c>
      <c r="D315" s="27">
        <v>100</v>
      </c>
      <c r="E315" s="17" t="s">
        <v>71</v>
      </c>
      <c r="F315" s="27">
        <v>5</v>
      </c>
      <c r="G315" s="37" t="str">
        <f>IF(F315="",$Y$12,IF(E315=$Y$5,CONCATENATE(D315-F315,",  ",$Z$4),$Z$5))</f>
        <v>95,  ok</v>
      </c>
    </row>
    <row r="316" spans="3:19" x14ac:dyDescent="0.25">
      <c r="I316" s="15"/>
      <c r="J316" s="15"/>
      <c r="K316" s="15"/>
      <c r="L316" s="15"/>
      <c r="M316" s="15"/>
      <c r="N316" s="14" t="s">
        <v>81</v>
      </c>
      <c r="O316" s="15"/>
      <c r="P316" s="15"/>
      <c r="Q316" s="15"/>
      <c r="R316" s="15"/>
      <c r="S316" s="16"/>
    </row>
    <row r="317" spans="3:19" x14ac:dyDescent="0.25">
      <c r="D317" s="15" t="s">
        <v>67</v>
      </c>
      <c r="E317" s="15"/>
      <c r="F317" s="15"/>
      <c r="G317" s="15"/>
      <c r="H317" s="15"/>
      <c r="I317" s="15"/>
      <c r="J317" s="15"/>
      <c r="K317" s="15"/>
      <c r="L317" s="15"/>
      <c r="M317" s="15"/>
      <c r="N317" s="14"/>
      <c r="O317" s="15"/>
      <c r="P317" s="15"/>
      <c r="Q317" s="15"/>
      <c r="R317" s="15"/>
      <c r="S317" s="16"/>
    </row>
    <row r="318" spans="3:19" ht="15.75" thickBot="1" x14ac:dyDescent="0.3">
      <c r="D318" s="25">
        <v>95</v>
      </c>
      <c r="E318" s="83" t="s">
        <v>60</v>
      </c>
      <c r="F318" s="25">
        <v>17</v>
      </c>
      <c r="G318" s="15"/>
      <c r="H318" s="83" t="s">
        <v>61</v>
      </c>
      <c r="I318" s="83" t="s">
        <v>60</v>
      </c>
      <c r="J318" s="5">
        <f>F318</f>
        <v>17</v>
      </c>
      <c r="K318" s="5" t="s">
        <v>62</v>
      </c>
      <c r="L318" s="5">
        <f>D319</f>
        <v>100</v>
      </c>
      <c r="M318" s="15"/>
      <c r="N318" s="21" t="s">
        <v>82</v>
      </c>
      <c r="O318" s="15"/>
      <c r="P318" s="15"/>
      <c r="Q318" s="15" t="s">
        <v>66</v>
      </c>
      <c r="R318" s="15"/>
      <c r="S318" s="16" t="s">
        <v>40</v>
      </c>
    </row>
    <row r="319" spans="3:19" x14ac:dyDescent="0.25">
      <c r="D319" s="26">
        <v>100</v>
      </c>
      <c r="E319" s="83"/>
      <c r="F319" s="26" t="s">
        <v>61</v>
      </c>
      <c r="G319" s="15"/>
      <c r="H319" s="83"/>
      <c r="I319" s="83"/>
      <c r="J319" s="17"/>
      <c r="K319" s="17">
        <f>D318</f>
        <v>95</v>
      </c>
      <c r="L319" s="17"/>
      <c r="M319" s="15"/>
      <c r="N319" s="14"/>
      <c r="O319" s="15"/>
      <c r="P319" s="15"/>
      <c r="Q319" s="17">
        <f>J318*L318/K319</f>
        <v>17.894736842105264</v>
      </c>
      <c r="R319" s="15"/>
      <c r="S319" s="16" t="str">
        <f>IF(N318="",$Y$12,IF(AND(N318=$Y$10,Q319='Taul1 (3)'!N288),'Laskuja (2)'!$Y$13,IF(AND(N318=$Y$10,Q319&lt;&gt;'Taul1 (3)'!N288),'Laskuja (2)'!$Y$14)))</f>
        <v>hups</v>
      </c>
    </row>
    <row r="324" spans="3:19" x14ac:dyDescent="0.25">
      <c r="C324" t="s">
        <v>113</v>
      </c>
    </row>
    <row r="326" spans="3:19" x14ac:dyDescent="0.25">
      <c r="D326" t="s">
        <v>84</v>
      </c>
      <c r="G326" t="s">
        <v>84</v>
      </c>
      <c r="N326" s="14" t="s">
        <v>81</v>
      </c>
      <c r="O326" s="15"/>
      <c r="P326" s="15"/>
      <c r="Q326" s="15"/>
      <c r="R326" s="15"/>
      <c r="S326" s="16"/>
    </row>
    <row r="327" spans="3:19" x14ac:dyDescent="0.25">
      <c r="C327" t="s">
        <v>75</v>
      </c>
      <c r="D327" s="27">
        <v>500</v>
      </c>
      <c r="E327" s="17" t="s">
        <v>62</v>
      </c>
      <c r="F327" t="s">
        <v>148</v>
      </c>
      <c r="G327" s="27">
        <v>1.2</v>
      </c>
      <c r="H327">
        <f>D327*G327</f>
        <v>600</v>
      </c>
      <c r="N327" s="14"/>
      <c r="O327" s="15"/>
      <c r="P327" s="15"/>
      <c r="Q327" s="15"/>
      <c r="R327" s="15"/>
      <c r="S327" s="16"/>
    </row>
    <row r="328" spans="3:19" x14ac:dyDescent="0.25">
      <c r="C328" t="s">
        <v>92</v>
      </c>
      <c r="D328" s="27">
        <v>600</v>
      </c>
      <c r="E328" s="17" t="s">
        <v>62</v>
      </c>
      <c r="F328" t="s">
        <v>149</v>
      </c>
      <c r="G328" s="27">
        <v>0.8</v>
      </c>
      <c r="H328">
        <f>D328*G328</f>
        <v>480</v>
      </c>
      <c r="N328" s="21" t="s">
        <v>82</v>
      </c>
      <c r="O328" s="15"/>
      <c r="P328" s="15"/>
      <c r="Q328" s="15" t="s">
        <v>85</v>
      </c>
      <c r="R328" s="15"/>
      <c r="S328" s="16" t="s">
        <v>40</v>
      </c>
    </row>
    <row r="329" spans="3:19" x14ac:dyDescent="0.25">
      <c r="N329" s="14"/>
      <c r="O329" s="15"/>
      <c r="P329" s="15"/>
      <c r="Q329" s="17">
        <f>H328</f>
        <v>480</v>
      </c>
      <c r="R329" s="15"/>
      <c r="S329" s="16" t="str">
        <f>IF(N328="",$Y$12,IF(AND(N328=$Y$10,Q329='Taul1 (3)'!N298),'Laskuja (2)'!$Y$13,IF(AND(N328=$Y$10,Q329&lt;&gt;'Taul1 (3)'!N298),'Laskuja (2)'!$Y$14)))</f>
        <v>hups</v>
      </c>
    </row>
    <row r="330" spans="3:19" x14ac:dyDescent="0.25">
      <c r="F330" t="s">
        <v>147</v>
      </c>
    </row>
    <row r="332" spans="3:19" x14ac:dyDescent="0.25">
      <c r="C332" t="s">
        <v>114</v>
      </c>
    </row>
    <row r="334" spans="3:19" x14ac:dyDescent="0.25">
      <c r="I334" s="15"/>
      <c r="J334" s="15"/>
      <c r="K334" s="15"/>
      <c r="L334" s="15"/>
      <c r="M334" s="15"/>
      <c r="N334" s="14" t="s">
        <v>81</v>
      </c>
      <c r="O334" s="15"/>
      <c r="P334" s="15"/>
      <c r="Q334" s="15"/>
      <c r="R334" s="15"/>
      <c r="S334" s="16"/>
    </row>
    <row r="335" spans="3:19" x14ac:dyDescent="0.25">
      <c r="D335" s="15" t="s">
        <v>67</v>
      </c>
      <c r="E335" s="15"/>
      <c r="F335" s="15"/>
      <c r="G335" s="15"/>
      <c r="H335" s="15"/>
      <c r="I335" s="15"/>
      <c r="J335" s="15"/>
      <c r="K335" s="15"/>
      <c r="L335" s="15"/>
      <c r="M335" s="15"/>
      <c r="N335" s="14"/>
      <c r="O335" s="15"/>
      <c r="P335" s="15"/>
      <c r="Q335" s="15"/>
      <c r="R335" s="15"/>
      <c r="S335" s="16"/>
    </row>
    <row r="336" spans="3:19" ht="15.75" thickBot="1" x14ac:dyDescent="0.3">
      <c r="C336" t="s">
        <v>150</v>
      </c>
      <c r="D336" s="25">
        <v>90</v>
      </c>
      <c r="E336" s="83" t="s">
        <v>60</v>
      </c>
      <c r="F336" s="25">
        <v>450</v>
      </c>
      <c r="G336" s="15"/>
      <c r="H336" s="83" t="s">
        <v>61</v>
      </c>
      <c r="I336" s="83" t="s">
        <v>60</v>
      </c>
      <c r="J336" s="5">
        <f>F336</f>
        <v>450</v>
      </c>
      <c r="K336" s="5" t="s">
        <v>62</v>
      </c>
      <c r="L336" s="5">
        <f>D337</f>
        <v>100</v>
      </c>
      <c r="M336" s="15"/>
      <c r="N336" s="21" t="s">
        <v>82</v>
      </c>
      <c r="O336" s="15"/>
      <c r="P336" s="15"/>
      <c r="Q336" s="15" t="s">
        <v>66</v>
      </c>
      <c r="R336" s="15"/>
      <c r="S336" s="16" t="s">
        <v>40</v>
      </c>
    </row>
    <row r="337" spans="3:31" x14ac:dyDescent="0.25">
      <c r="D337" s="26">
        <v>100</v>
      </c>
      <c r="E337" s="83"/>
      <c r="F337" s="26" t="s">
        <v>61</v>
      </c>
      <c r="G337" s="15"/>
      <c r="H337" s="83"/>
      <c r="I337" s="83"/>
      <c r="J337" s="17"/>
      <c r="K337" s="17">
        <f>D336</f>
        <v>90</v>
      </c>
      <c r="L337" s="17"/>
      <c r="M337" s="15"/>
      <c r="N337" s="14"/>
      <c r="O337" s="15"/>
      <c r="P337" s="15"/>
      <c r="Q337" s="17">
        <f>J336*L336/K337</f>
        <v>500</v>
      </c>
      <c r="R337" s="15"/>
      <c r="S337" s="16" t="str">
        <f>IF(N336="",$Y$12,IF(AND(N336=$Y$10,Q337='Taul1 (3)'!N306),'Laskuja (2)'!$Y$13,IF(AND(N336=$Y$10,Q337&lt;&gt;'Taul1 (3)'!N306),'Laskuja (2)'!$Y$14)))</f>
        <v>hups</v>
      </c>
    </row>
    <row r="339" spans="3:31" x14ac:dyDescent="0.25">
      <c r="I339" s="15"/>
      <c r="J339" s="15"/>
      <c r="K339" s="15"/>
      <c r="L339" s="15"/>
      <c r="M339" s="15"/>
      <c r="N339" s="14" t="s">
        <v>81</v>
      </c>
      <c r="O339" s="15"/>
      <c r="P339" s="15"/>
      <c r="Q339" s="15"/>
      <c r="R339" s="15"/>
      <c r="S339" s="16"/>
    </row>
    <row r="340" spans="3:31" x14ac:dyDescent="0.25">
      <c r="D340" s="15" t="s">
        <v>67</v>
      </c>
      <c r="E340" s="15"/>
      <c r="F340" s="15"/>
      <c r="G340" s="15"/>
      <c r="H340" s="15"/>
      <c r="I340" s="15"/>
      <c r="J340" s="15"/>
      <c r="K340" s="15"/>
      <c r="L340" s="15"/>
      <c r="M340" s="15"/>
      <c r="N340" s="14"/>
      <c r="O340" s="15"/>
      <c r="P340" s="15"/>
      <c r="Q340" s="15"/>
      <c r="R340" s="15"/>
      <c r="S340" s="16"/>
    </row>
    <row r="341" spans="3:31" ht="15.75" thickBot="1" x14ac:dyDescent="0.3">
      <c r="C341" t="s">
        <v>151</v>
      </c>
      <c r="D341" s="25">
        <v>80</v>
      </c>
      <c r="E341" s="83" t="s">
        <v>60</v>
      </c>
      <c r="F341" s="25">
        <v>500</v>
      </c>
      <c r="G341" s="15"/>
      <c r="H341" s="83" t="s">
        <v>61</v>
      </c>
      <c r="I341" s="83" t="s">
        <v>60</v>
      </c>
      <c r="J341" s="5">
        <f>F341</f>
        <v>500</v>
      </c>
      <c r="K341" s="5" t="s">
        <v>62</v>
      </c>
      <c r="L341" s="5">
        <f>D342</f>
        <v>100</v>
      </c>
      <c r="M341" s="15"/>
      <c r="N341" s="21" t="s">
        <v>82</v>
      </c>
      <c r="O341" s="15"/>
      <c r="P341" s="15"/>
      <c r="Q341" s="15" t="s">
        <v>66</v>
      </c>
      <c r="R341" s="15"/>
      <c r="S341" s="16" t="s">
        <v>40</v>
      </c>
    </row>
    <row r="342" spans="3:31" x14ac:dyDescent="0.25">
      <c r="D342" s="26">
        <v>100</v>
      </c>
      <c r="E342" s="83"/>
      <c r="F342" s="26" t="s">
        <v>61</v>
      </c>
      <c r="G342" s="15"/>
      <c r="H342" s="83"/>
      <c r="I342" s="83"/>
      <c r="J342" s="17"/>
      <c r="K342" s="17">
        <f>D341</f>
        <v>80</v>
      </c>
      <c r="L342" s="17"/>
      <c r="M342" s="15"/>
      <c r="N342" s="14"/>
      <c r="O342" s="15"/>
      <c r="P342" s="15"/>
      <c r="Q342" s="17">
        <f>J341*L341/K342</f>
        <v>625</v>
      </c>
      <c r="R342" s="15"/>
      <c r="S342" s="16" t="str">
        <f>IF(N341="",$Y$12,IF(AND(N341=$Y$10,Q342='Taul1 (3)'!N311),'Laskuja (2)'!$Y$13,IF(AND(N341=$Y$10,Q342&lt;&gt;'Taul1 (3)'!N311),'Laskuja (2)'!$Y$14)))</f>
        <v>hups</v>
      </c>
    </row>
    <row r="345" spans="3:31" x14ac:dyDescent="0.25">
      <c r="C345" t="s">
        <v>115</v>
      </c>
      <c r="K345" t="s">
        <v>152</v>
      </c>
      <c r="N345" t="s">
        <v>153</v>
      </c>
      <c r="Q345" s="15" t="s">
        <v>66</v>
      </c>
      <c r="S345" s="16" t="s">
        <v>40</v>
      </c>
    </row>
    <row r="346" spans="3:31" x14ac:dyDescent="0.25">
      <c r="H346" t="s">
        <v>102</v>
      </c>
      <c r="I346" s="9">
        <v>0.5</v>
      </c>
      <c r="K346">
        <v>60</v>
      </c>
      <c r="L346" t="s">
        <v>62</v>
      </c>
      <c r="M346" s="9">
        <v>0.5</v>
      </c>
      <c r="N346">
        <v>0.5</v>
      </c>
      <c r="Q346">
        <f>K346*N346</f>
        <v>30</v>
      </c>
    </row>
    <row r="347" spans="3:31" x14ac:dyDescent="0.25">
      <c r="D347" t="s">
        <v>106</v>
      </c>
      <c r="H347" t="s">
        <v>103</v>
      </c>
      <c r="I347" s="9">
        <v>0.2</v>
      </c>
      <c r="K347">
        <v>60</v>
      </c>
      <c r="L347" t="s">
        <v>62</v>
      </c>
      <c r="M347" s="9">
        <v>0.2</v>
      </c>
      <c r="N347">
        <v>0.2</v>
      </c>
      <c r="Q347">
        <f t="shared" ref="Q347:Q349" si="0">K347*N347</f>
        <v>12</v>
      </c>
      <c r="AE347" s="9"/>
    </row>
    <row r="348" spans="3:31" x14ac:dyDescent="0.25">
      <c r="H348" t="s">
        <v>104</v>
      </c>
      <c r="I348" s="9">
        <v>0.18</v>
      </c>
      <c r="J348" s="9"/>
      <c r="K348">
        <v>60</v>
      </c>
      <c r="L348" t="s">
        <v>62</v>
      </c>
      <c r="M348" s="9">
        <v>0.18</v>
      </c>
      <c r="N348">
        <v>0.18</v>
      </c>
      <c r="Q348">
        <f t="shared" si="0"/>
        <v>10.799999999999999</v>
      </c>
      <c r="X348" s="9"/>
      <c r="AE348" s="9"/>
    </row>
    <row r="349" spans="3:31" x14ac:dyDescent="0.25">
      <c r="H349" t="s">
        <v>105</v>
      </c>
      <c r="I349" s="9">
        <v>0.12</v>
      </c>
      <c r="J349" s="9"/>
      <c r="K349">
        <v>60</v>
      </c>
      <c r="L349" t="s">
        <v>62</v>
      </c>
      <c r="M349" s="9">
        <v>0.12</v>
      </c>
      <c r="N349">
        <v>0.12</v>
      </c>
      <c r="P349" s="9"/>
      <c r="Q349">
        <f t="shared" si="0"/>
        <v>7.1999999999999993</v>
      </c>
      <c r="X349" s="9"/>
      <c r="AE349" s="9"/>
    </row>
    <row r="350" spans="3:31" x14ac:dyDescent="0.25">
      <c r="I350" s="9"/>
      <c r="P350" s="9"/>
      <c r="X350" s="9"/>
      <c r="AE350" s="9"/>
    </row>
    <row r="351" spans="3:31" x14ac:dyDescent="0.25">
      <c r="H351" t="s">
        <v>154</v>
      </c>
      <c r="I351" s="9">
        <f>SUM(I346:I350)</f>
        <v>0.99999999999999989</v>
      </c>
      <c r="P351" s="9"/>
      <c r="Q351">
        <f>SUM(Q346:Q350)</f>
        <v>60</v>
      </c>
      <c r="X351" s="9"/>
      <c r="AE351" s="9"/>
    </row>
    <row r="352" spans="3:31" x14ac:dyDescent="0.25">
      <c r="I352" s="9"/>
      <c r="P352" s="9"/>
      <c r="X352" s="9"/>
      <c r="AE352" s="9"/>
    </row>
    <row r="353" spans="3:31" x14ac:dyDescent="0.25">
      <c r="I353" s="9"/>
      <c r="P353" s="9"/>
      <c r="X353" s="9"/>
      <c r="AE353" s="9"/>
    </row>
    <row r="354" spans="3:31" x14ac:dyDescent="0.25">
      <c r="C354" t="s">
        <v>155</v>
      </c>
      <c r="I354" s="9"/>
      <c r="P354" s="9"/>
      <c r="X354" s="9"/>
      <c r="AE354" s="9"/>
    </row>
    <row r="355" spans="3:31" x14ac:dyDescent="0.25">
      <c r="I355" s="9"/>
      <c r="P355" s="9"/>
      <c r="X355" s="9"/>
      <c r="AE355" s="9"/>
    </row>
    <row r="356" spans="3:31" x14ac:dyDescent="0.25">
      <c r="D356" t="s">
        <v>84</v>
      </c>
      <c r="F356" t="s">
        <v>84</v>
      </c>
      <c r="H356" s="9"/>
      <c r="P356" s="9"/>
      <c r="X356" s="9"/>
      <c r="AE356" s="9"/>
    </row>
    <row r="357" spans="3:31" x14ac:dyDescent="0.25">
      <c r="C357" t="s">
        <v>70</v>
      </c>
      <c r="D357" s="27">
        <v>2100</v>
      </c>
      <c r="E357" s="9">
        <v>0.33</v>
      </c>
      <c r="F357" s="27">
        <v>0.33</v>
      </c>
      <c r="G357">
        <f>D357*F357</f>
        <v>693</v>
      </c>
      <c r="H357" s="9" t="s">
        <v>156</v>
      </c>
      <c r="P357" s="9"/>
      <c r="X357" s="9"/>
      <c r="AE357" s="9"/>
    </row>
    <row r="358" spans="3:31" x14ac:dyDescent="0.25">
      <c r="C358" t="s">
        <v>73</v>
      </c>
      <c r="D358" s="27">
        <v>2100</v>
      </c>
      <c r="E358" s="28">
        <v>1.4999999999999999E-2</v>
      </c>
      <c r="F358" s="27">
        <v>1.4999999999999999E-2</v>
      </c>
      <c r="G358">
        <f>D358*F358</f>
        <v>31.5</v>
      </c>
      <c r="H358" s="9" t="s">
        <v>157</v>
      </c>
      <c r="P358" s="9"/>
      <c r="X358" s="9"/>
      <c r="AE358" s="9"/>
    </row>
    <row r="359" spans="3:31" x14ac:dyDescent="0.25">
      <c r="D359" t="s">
        <v>84</v>
      </c>
      <c r="E359" s="28"/>
      <c r="F359" t="s">
        <v>84</v>
      </c>
      <c r="H359" t="s">
        <v>84</v>
      </c>
      <c r="P359" s="9"/>
      <c r="Q359" s="15" t="s">
        <v>66</v>
      </c>
      <c r="S359" s="16" t="s">
        <v>40</v>
      </c>
      <c r="X359" s="9"/>
      <c r="AE359" s="9"/>
    </row>
    <row r="360" spans="3:31" x14ac:dyDescent="0.25">
      <c r="C360" t="s">
        <v>158</v>
      </c>
      <c r="D360" s="27">
        <v>2100</v>
      </c>
      <c r="E360" t="s">
        <v>71</v>
      </c>
      <c r="F360" s="27">
        <v>693</v>
      </c>
      <c r="G360" t="s">
        <v>71</v>
      </c>
      <c r="H360">
        <v>31.5</v>
      </c>
      <c r="I360" t="s">
        <v>159</v>
      </c>
      <c r="J360">
        <f>D360-F360-H360</f>
        <v>1375.5</v>
      </c>
      <c r="P360" s="9"/>
      <c r="Q360">
        <f>J360</f>
        <v>1375.5</v>
      </c>
      <c r="X360" s="9"/>
      <c r="AE360" s="9"/>
    </row>
    <row r="362" spans="3:31" ht="15" customHeight="1" x14ac:dyDescent="0.25">
      <c r="C362" s="86" t="s">
        <v>116</v>
      </c>
      <c r="D362" s="86"/>
      <c r="E362" s="86"/>
      <c r="F362" s="86"/>
      <c r="G362" s="86"/>
      <c r="H362" s="86"/>
      <c r="I362" s="86"/>
      <c r="J362" s="86"/>
      <c r="K362" s="86"/>
      <c r="L362" s="86"/>
      <c r="M362" s="86"/>
      <c r="N362" s="86"/>
    </row>
    <row r="363" spans="3:31" x14ac:dyDescent="0.25">
      <c r="C363" s="86"/>
      <c r="D363" s="86"/>
      <c r="E363" s="86"/>
      <c r="F363" s="86"/>
      <c r="G363" s="86"/>
      <c r="H363" s="86"/>
      <c r="I363" s="86"/>
      <c r="J363" s="86"/>
      <c r="K363" s="86"/>
      <c r="L363" s="86"/>
      <c r="M363" s="86"/>
      <c r="N363" s="86"/>
    </row>
    <row r="364" spans="3:31" x14ac:dyDescent="0.25">
      <c r="C364" s="86"/>
      <c r="D364" s="86"/>
      <c r="E364" s="86"/>
      <c r="F364" s="86"/>
      <c r="G364" s="86"/>
      <c r="H364" s="86"/>
      <c r="I364" s="86"/>
      <c r="J364" s="86"/>
      <c r="K364" s="86"/>
      <c r="L364" s="86"/>
      <c r="M364" s="86"/>
      <c r="N364" s="86"/>
    </row>
    <row r="365" spans="3:31" x14ac:dyDescent="0.25">
      <c r="C365" s="29"/>
      <c r="D365" s="29"/>
      <c r="E365" s="29"/>
      <c r="F365" s="29"/>
      <c r="G365" s="29"/>
      <c r="H365" s="29"/>
      <c r="I365" s="29"/>
      <c r="J365" s="29" t="s">
        <v>166</v>
      </c>
      <c r="K365" s="29" t="s">
        <v>167</v>
      </c>
      <c r="L365" t="s">
        <v>169</v>
      </c>
      <c r="N365" s="29" t="s">
        <v>168</v>
      </c>
    </row>
    <row r="366" spans="3:31" x14ac:dyDescent="0.25">
      <c r="D366" t="s">
        <v>160</v>
      </c>
      <c r="E366">
        <v>6</v>
      </c>
      <c r="I366" t="s">
        <v>70</v>
      </c>
      <c r="J366">
        <v>6</v>
      </c>
      <c r="K366">
        <v>8</v>
      </c>
      <c r="L366">
        <v>1</v>
      </c>
      <c r="N366">
        <f>J366*K366*L366</f>
        <v>48</v>
      </c>
    </row>
    <row r="367" spans="3:31" x14ac:dyDescent="0.25">
      <c r="D367" t="s">
        <v>161</v>
      </c>
      <c r="E367">
        <v>8</v>
      </c>
      <c r="I367" t="s">
        <v>73</v>
      </c>
      <c r="J367">
        <v>6</v>
      </c>
      <c r="K367">
        <v>2</v>
      </c>
      <c r="L367">
        <v>1.5</v>
      </c>
      <c r="N367">
        <f t="shared" ref="N367:N368" si="1">J367*K367*L367</f>
        <v>18</v>
      </c>
    </row>
    <row r="368" spans="3:31" x14ac:dyDescent="0.25">
      <c r="D368" t="s">
        <v>162</v>
      </c>
      <c r="E368">
        <v>5</v>
      </c>
      <c r="I368" t="s">
        <v>158</v>
      </c>
      <c r="J368">
        <v>6</v>
      </c>
      <c r="K368">
        <v>3</v>
      </c>
      <c r="L368">
        <v>2</v>
      </c>
      <c r="N368">
        <f t="shared" si="1"/>
        <v>36</v>
      </c>
    </row>
    <row r="369" spans="3:19" x14ac:dyDescent="0.25">
      <c r="D369" t="s">
        <v>163</v>
      </c>
      <c r="E369" s="9">
        <v>0.5</v>
      </c>
      <c r="F369">
        <v>0.5</v>
      </c>
    </row>
    <row r="370" spans="3:19" x14ac:dyDescent="0.25">
      <c r="D370" t="s">
        <v>164</v>
      </c>
      <c r="E370" s="9">
        <v>1</v>
      </c>
      <c r="F370">
        <v>1</v>
      </c>
      <c r="J370" t="s">
        <v>84</v>
      </c>
      <c r="K370" t="s">
        <v>84</v>
      </c>
      <c r="L370" t="s">
        <v>84</v>
      </c>
      <c r="M370" t="s">
        <v>170</v>
      </c>
      <c r="Q370" s="15" t="s">
        <v>66</v>
      </c>
      <c r="S370" s="16" t="s">
        <v>40</v>
      </c>
    </row>
    <row r="371" spans="3:19" x14ac:dyDescent="0.25">
      <c r="I371" t="s">
        <v>165</v>
      </c>
      <c r="J371">
        <v>48</v>
      </c>
      <c r="K371">
        <v>18</v>
      </c>
      <c r="L371">
        <v>36</v>
      </c>
      <c r="M371">
        <f>SUM(J371:L371)</f>
        <v>102</v>
      </c>
      <c r="Q371">
        <f>M371</f>
        <v>102</v>
      </c>
    </row>
    <row r="374" spans="3:19" x14ac:dyDescent="0.25">
      <c r="C374" t="s">
        <v>117</v>
      </c>
    </row>
    <row r="376" spans="3:19" x14ac:dyDescent="0.25">
      <c r="D376" t="s">
        <v>171</v>
      </c>
      <c r="E376" t="s">
        <v>172</v>
      </c>
      <c r="F376" t="s">
        <v>173</v>
      </c>
    </row>
    <row r="377" spans="3:19" x14ac:dyDescent="0.25">
      <c r="C377" t="s">
        <v>75</v>
      </c>
      <c r="D377" s="27">
        <v>20</v>
      </c>
      <c r="E377">
        <v>10</v>
      </c>
      <c r="F377">
        <f>D377*E377</f>
        <v>200</v>
      </c>
    </row>
    <row r="378" spans="3:19" x14ac:dyDescent="0.25">
      <c r="D378" t="s">
        <v>174</v>
      </c>
      <c r="I378" s="15"/>
      <c r="J378" s="15"/>
      <c r="K378" s="15"/>
      <c r="L378" s="15"/>
      <c r="M378" s="15"/>
      <c r="O378" s="15"/>
      <c r="P378" s="15"/>
      <c r="Q378" s="15"/>
      <c r="R378" s="15"/>
      <c r="S378" s="16"/>
    </row>
    <row r="379" spans="3:19" x14ac:dyDescent="0.25">
      <c r="I379" s="15"/>
      <c r="J379" s="15"/>
      <c r="K379" s="15"/>
      <c r="L379" s="15"/>
      <c r="M379" s="15"/>
      <c r="N379" s="14" t="s">
        <v>81</v>
      </c>
      <c r="O379" s="15"/>
      <c r="P379" s="15"/>
      <c r="Q379" s="15"/>
      <c r="R379" s="15"/>
      <c r="S379" s="16"/>
    </row>
    <row r="380" spans="3:19" x14ac:dyDescent="0.25">
      <c r="D380" s="15" t="s">
        <v>67</v>
      </c>
      <c r="E380" s="15"/>
      <c r="F380" s="15"/>
      <c r="G380" s="15"/>
      <c r="H380" s="15"/>
      <c r="I380" s="15"/>
      <c r="J380" s="15"/>
      <c r="K380" s="15"/>
      <c r="L380" s="15"/>
      <c r="M380" s="15"/>
      <c r="N380" s="14"/>
      <c r="O380" s="15"/>
      <c r="P380" s="15"/>
      <c r="Q380" s="15"/>
      <c r="R380" s="15"/>
      <c r="S380" s="16"/>
    </row>
    <row r="381" spans="3:19" ht="15.75" thickBot="1" x14ac:dyDescent="0.3">
      <c r="C381" t="s">
        <v>73</v>
      </c>
      <c r="D381" s="25" t="s">
        <v>61</v>
      </c>
      <c r="E381" s="83" t="s">
        <v>60</v>
      </c>
      <c r="F381" s="25">
        <v>2</v>
      </c>
      <c r="G381" s="15"/>
      <c r="H381" s="83" t="s">
        <v>61</v>
      </c>
      <c r="I381" s="83" t="s">
        <v>60</v>
      </c>
      <c r="J381" s="5">
        <f>F381</f>
        <v>2</v>
      </c>
      <c r="K381" s="5" t="s">
        <v>62</v>
      </c>
      <c r="L381" s="5">
        <f>D382</f>
        <v>100</v>
      </c>
      <c r="M381" s="15"/>
      <c r="N381" s="21" t="s">
        <v>82</v>
      </c>
      <c r="O381" s="15"/>
      <c r="P381" s="15"/>
      <c r="Q381" s="15" t="s">
        <v>66</v>
      </c>
      <c r="R381" s="15"/>
      <c r="S381" s="16" t="s">
        <v>40</v>
      </c>
    </row>
    <row r="382" spans="3:19" x14ac:dyDescent="0.25">
      <c r="D382" s="26">
        <v>100</v>
      </c>
      <c r="E382" s="83"/>
      <c r="F382" s="26">
        <v>200</v>
      </c>
      <c r="G382" s="15"/>
      <c r="H382" s="83"/>
      <c r="I382" s="83"/>
      <c r="J382" s="17"/>
      <c r="K382" s="17">
        <f>F382</f>
        <v>200</v>
      </c>
      <c r="L382" s="17"/>
      <c r="M382" s="15"/>
      <c r="N382" s="14"/>
      <c r="O382" s="15"/>
      <c r="P382" s="15"/>
      <c r="Q382" s="17">
        <f>J381*L381/K382</f>
        <v>1</v>
      </c>
      <c r="R382" s="15"/>
      <c r="S382" s="16" t="str">
        <f>IF(N381="",$Y$12,IF(AND(N381=$Y$10,Q382='Taul1 (3)'!S347),'Laskuja (2)'!$Y$13,IF(AND(N381=$Y$10,Q382&lt;&gt;'Taul1 (3)'!S347),'Laskuja (2)'!$Y$14)))</f>
        <v>hups</v>
      </c>
    </row>
    <row r="386" spans="3:19" x14ac:dyDescent="0.25">
      <c r="C386" t="s">
        <v>118</v>
      </c>
    </row>
    <row r="388" spans="3:19" x14ac:dyDescent="0.25">
      <c r="C388" t="s">
        <v>1</v>
      </c>
      <c r="D388" t="s">
        <v>107</v>
      </c>
    </row>
    <row r="390" spans="3:19" x14ac:dyDescent="0.25">
      <c r="D390" t="s">
        <v>171</v>
      </c>
      <c r="F390" t="s">
        <v>171</v>
      </c>
      <c r="G390" s="37" t="s">
        <v>213</v>
      </c>
    </row>
    <row r="391" spans="3:19" x14ac:dyDescent="0.25">
      <c r="C391" t="s">
        <v>75</v>
      </c>
      <c r="D391" s="27">
        <v>1.9</v>
      </c>
      <c r="E391" s="17" t="s">
        <v>71</v>
      </c>
      <c r="F391" s="27">
        <v>1.5</v>
      </c>
      <c r="G391" s="37" t="str">
        <f>IF(F391="",$Y$12,IF(E391=$Y$5,CONCATENATE(D391-F391,",  ",$Z$4),$Z$5))</f>
        <v>0,4,  ok</v>
      </c>
    </row>
    <row r="393" spans="3:19" x14ac:dyDescent="0.25">
      <c r="C393" t="s">
        <v>5</v>
      </c>
      <c r="D393" t="s">
        <v>108</v>
      </c>
    </row>
    <row r="394" spans="3:19" x14ac:dyDescent="0.25">
      <c r="I394" s="15"/>
      <c r="J394" s="15"/>
      <c r="K394" s="15"/>
      <c r="L394" s="15"/>
      <c r="M394" s="15"/>
      <c r="N394" s="14" t="s">
        <v>81</v>
      </c>
      <c r="O394" s="15"/>
      <c r="P394" s="15"/>
      <c r="Q394" s="15"/>
      <c r="R394" s="15"/>
      <c r="S394" s="16"/>
    </row>
    <row r="395" spans="3:19" x14ac:dyDescent="0.25">
      <c r="D395" s="15" t="s">
        <v>67</v>
      </c>
      <c r="E395" s="15"/>
      <c r="F395" s="15"/>
      <c r="G395" s="15"/>
      <c r="H395" s="15"/>
      <c r="I395" s="15"/>
      <c r="J395" s="15"/>
      <c r="K395" s="15"/>
      <c r="L395" s="15"/>
      <c r="M395" s="15"/>
      <c r="N395" s="14"/>
      <c r="O395" s="15"/>
      <c r="P395" s="15"/>
      <c r="Q395" s="15"/>
      <c r="R395" s="15"/>
      <c r="S395" s="16"/>
    </row>
    <row r="396" spans="3:19" ht="15.75" thickBot="1" x14ac:dyDescent="0.3">
      <c r="C396" t="s">
        <v>73</v>
      </c>
      <c r="D396" s="25" t="s">
        <v>61</v>
      </c>
      <c r="E396" s="83" t="s">
        <v>60</v>
      </c>
      <c r="F396" s="25">
        <v>0.4</v>
      </c>
      <c r="G396" s="15"/>
      <c r="H396" s="83" t="s">
        <v>61</v>
      </c>
      <c r="I396" s="83" t="s">
        <v>60</v>
      </c>
      <c r="J396" s="5">
        <f>F396</f>
        <v>0.4</v>
      </c>
      <c r="K396" s="5" t="s">
        <v>62</v>
      </c>
      <c r="L396" s="5">
        <f>D397</f>
        <v>100</v>
      </c>
      <c r="M396" s="15"/>
      <c r="N396" s="21" t="s">
        <v>82</v>
      </c>
      <c r="O396" s="15"/>
      <c r="P396" s="15"/>
      <c r="Q396" s="15" t="s">
        <v>66</v>
      </c>
      <c r="R396" s="15"/>
      <c r="S396" s="16" t="s">
        <v>40</v>
      </c>
    </row>
    <row r="397" spans="3:19" x14ac:dyDescent="0.25">
      <c r="D397" s="26">
        <v>100</v>
      </c>
      <c r="E397" s="83"/>
      <c r="F397" s="26">
        <v>1.9</v>
      </c>
      <c r="G397" s="15"/>
      <c r="H397" s="83"/>
      <c r="I397" s="83"/>
      <c r="J397" s="17"/>
      <c r="K397" s="17">
        <f>F397</f>
        <v>1.9</v>
      </c>
      <c r="L397" s="17"/>
      <c r="M397" s="15"/>
      <c r="N397" s="14"/>
      <c r="O397" s="15"/>
      <c r="P397" s="15"/>
      <c r="Q397" s="17">
        <f>J396*L396/K397</f>
        <v>21.05263157894737</v>
      </c>
      <c r="R397" s="15"/>
      <c r="S397" s="16" t="str">
        <f>IF(N396="",$Y$12,IF(AND(N396=$Y$10,Q397='Taul1 (3)'!S363),'Laskuja (2)'!$Y$13,IF(AND(N396=$Y$10,Q397&lt;&gt;'Taul1 (3)'!S363),'Laskuja (2)'!$Y$14)))</f>
        <v>hups</v>
      </c>
    </row>
    <row r="400" spans="3:19" x14ac:dyDescent="0.25">
      <c r="C400" t="s">
        <v>3</v>
      </c>
      <c r="D400" t="s">
        <v>109</v>
      </c>
    </row>
    <row r="401" spans="3:15" x14ac:dyDescent="0.25">
      <c r="D401" t="s">
        <v>171</v>
      </c>
      <c r="E401" t="s">
        <v>172</v>
      </c>
      <c r="F401" t="s">
        <v>175</v>
      </c>
    </row>
    <row r="402" spans="3:15" x14ac:dyDescent="0.25">
      <c r="C402" t="s">
        <v>75</v>
      </c>
      <c r="D402" s="27">
        <v>1000</v>
      </c>
      <c r="E402" s="28">
        <v>1.9E-2</v>
      </c>
      <c r="F402">
        <f>D402*E402</f>
        <v>19</v>
      </c>
    </row>
    <row r="403" spans="3:15" x14ac:dyDescent="0.25">
      <c r="C403" t="s">
        <v>73</v>
      </c>
      <c r="D403" s="27">
        <v>1000</v>
      </c>
      <c r="E403" s="28">
        <v>1.4999999999999999E-2</v>
      </c>
      <c r="F403">
        <f>D403*E403</f>
        <v>15</v>
      </c>
    </row>
    <row r="404" spans="3:15" x14ac:dyDescent="0.25">
      <c r="C404" t="s">
        <v>158</v>
      </c>
      <c r="D404" s="27">
        <v>19</v>
      </c>
      <c r="E404" t="s">
        <v>71</v>
      </c>
      <c r="F404">
        <v>15</v>
      </c>
      <c r="G404">
        <f>D404-F404</f>
        <v>4</v>
      </c>
    </row>
    <row r="407" spans="3:15" x14ac:dyDescent="0.25">
      <c r="C407" t="s">
        <v>119</v>
      </c>
      <c r="M407" t="s">
        <v>180</v>
      </c>
      <c r="O407" t="s">
        <v>181</v>
      </c>
    </row>
    <row r="408" spans="3:15" x14ac:dyDescent="0.25">
      <c r="D408" t="s">
        <v>110</v>
      </c>
      <c r="I408">
        <v>5</v>
      </c>
      <c r="J408" t="s">
        <v>177</v>
      </c>
      <c r="K408">
        <v>50</v>
      </c>
      <c r="L408" t="s">
        <v>176</v>
      </c>
      <c r="M408">
        <v>4.5999999999999996</v>
      </c>
    </row>
    <row r="409" spans="3:15" x14ac:dyDescent="0.25">
      <c r="D409" t="s">
        <v>111</v>
      </c>
      <c r="I409">
        <v>10</v>
      </c>
      <c r="J409" t="s">
        <v>178</v>
      </c>
      <c r="K409">
        <v>10</v>
      </c>
      <c r="L409" t="s">
        <v>176</v>
      </c>
      <c r="M409">
        <v>40</v>
      </c>
    </row>
    <row r="410" spans="3:15" x14ac:dyDescent="0.25">
      <c r="D410" t="s">
        <v>112</v>
      </c>
      <c r="I410">
        <v>1</v>
      </c>
      <c r="J410" t="s">
        <v>179</v>
      </c>
      <c r="K410">
        <v>100</v>
      </c>
      <c r="L410" t="s">
        <v>176</v>
      </c>
      <c r="M410">
        <v>0</v>
      </c>
    </row>
    <row r="412" spans="3:15" x14ac:dyDescent="0.25">
      <c r="C412" t="s">
        <v>120</v>
      </c>
    </row>
    <row r="414" spans="3:15" x14ac:dyDescent="0.25">
      <c r="C414" t="s">
        <v>121</v>
      </c>
    </row>
    <row r="420" spans="3:19" x14ac:dyDescent="0.25">
      <c r="C420" s="30" t="s">
        <v>122</v>
      </c>
    </row>
    <row r="421" spans="3:19" x14ac:dyDescent="0.25">
      <c r="C421" s="30"/>
    </row>
    <row r="422" spans="3:19" x14ac:dyDescent="0.25">
      <c r="C422" s="30"/>
      <c r="I422" s="15"/>
      <c r="J422" s="15"/>
      <c r="K422" s="15"/>
      <c r="L422" s="15"/>
      <c r="M422" s="15"/>
      <c r="N422" s="14" t="s">
        <v>81</v>
      </c>
      <c r="O422" s="15"/>
      <c r="P422" s="15"/>
      <c r="Q422" s="15"/>
      <c r="R422" s="15"/>
      <c r="S422" s="16"/>
    </row>
    <row r="423" spans="3:19" x14ac:dyDescent="0.25">
      <c r="C423" s="30"/>
      <c r="D423" s="15" t="s">
        <v>67</v>
      </c>
      <c r="E423" s="15"/>
      <c r="F423" s="15"/>
      <c r="G423" s="15"/>
      <c r="H423" s="15"/>
      <c r="I423" s="15"/>
      <c r="J423" s="15"/>
      <c r="K423" s="15"/>
      <c r="L423" s="15"/>
      <c r="M423" s="15"/>
      <c r="N423" s="14"/>
      <c r="O423" s="15"/>
      <c r="P423" s="15"/>
      <c r="Q423" s="15"/>
      <c r="R423" s="15"/>
      <c r="S423" s="16"/>
    </row>
    <row r="424" spans="3:19" ht="15.75" thickBot="1" x14ac:dyDescent="0.3">
      <c r="C424" s="30"/>
      <c r="D424" s="25">
        <v>3</v>
      </c>
      <c r="E424" s="83" t="s">
        <v>60</v>
      </c>
      <c r="F424" s="25">
        <v>42</v>
      </c>
      <c r="G424" s="15"/>
      <c r="H424" s="83" t="s">
        <v>61</v>
      </c>
      <c r="I424" s="83" t="s">
        <v>60</v>
      </c>
      <c r="J424" s="5">
        <f>F424</f>
        <v>42</v>
      </c>
      <c r="K424" s="5" t="s">
        <v>62</v>
      </c>
      <c r="L424" s="5">
        <f>D425</f>
        <v>100</v>
      </c>
      <c r="M424" s="15"/>
      <c r="N424" s="21" t="s">
        <v>82</v>
      </c>
      <c r="O424" s="15"/>
      <c r="P424" s="15"/>
      <c r="Q424" s="15" t="s">
        <v>66</v>
      </c>
      <c r="R424" s="15"/>
      <c r="S424" s="16" t="s">
        <v>40</v>
      </c>
    </row>
    <row r="425" spans="3:19" x14ac:dyDescent="0.25">
      <c r="C425" s="30"/>
      <c r="D425" s="26">
        <v>100</v>
      </c>
      <c r="E425" s="83"/>
      <c r="F425" s="26" t="s">
        <v>61</v>
      </c>
      <c r="G425" s="15"/>
      <c r="H425" s="83"/>
      <c r="I425" s="83"/>
      <c r="J425" s="17"/>
      <c r="K425" s="17">
        <f>D424</f>
        <v>3</v>
      </c>
      <c r="L425" s="17"/>
      <c r="M425" s="15"/>
      <c r="N425" s="14"/>
      <c r="O425" s="15"/>
      <c r="P425" s="15"/>
      <c r="Q425" s="17">
        <f>J424*L424/K425</f>
        <v>1400</v>
      </c>
      <c r="R425" s="15"/>
      <c r="S425" s="16" t="str">
        <f>IF(N424="",$Y$12,IF(AND(N424=$Y$10,Q425='Taul1 (3)'!S391),'Laskuja (2)'!$Y$13,IF(AND(N424=$Y$10,Q425&lt;&gt;'Taul1 (3)'!S391),'Laskuja (2)'!$Y$14)))</f>
        <v>hups</v>
      </c>
    </row>
    <row r="426" spans="3:19" x14ac:dyDescent="0.25">
      <c r="C426" s="30"/>
    </row>
    <row r="427" spans="3:19" x14ac:dyDescent="0.25">
      <c r="C427" s="30"/>
      <c r="D427" t="s">
        <v>40</v>
      </c>
      <c r="I427" s="15"/>
      <c r="J427" s="15"/>
      <c r="K427" s="15"/>
      <c r="L427" s="15"/>
      <c r="M427" s="15"/>
      <c r="N427" s="14" t="s">
        <v>81</v>
      </c>
      <c r="O427" s="15"/>
      <c r="P427" s="15"/>
      <c r="Q427" s="15"/>
      <c r="R427" s="15"/>
      <c r="S427" s="16"/>
    </row>
    <row r="428" spans="3:19" x14ac:dyDescent="0.25">
      <c r="C428" s="30"/>
      <c r="D428" s="15" t="s">
        <v>67</v>
      </c>
      <c r="E428" s="15"/>
      <c r="F428" s="15"/>
      <c r="G428" s="15"/>
      <c r="H428" s="15"/>
      <c r="I428" s="15"/>
      <c r="J428" s="15"/>
      <c r="K428" s="15"/>
      <c r="L428" s="15"/>
      <c r="M428" s="15"/>
      <c r="N428" s="14"/>
      <c r="O428" s="15"/>
      <c r="P428" s="15"/>
      <c r="Q428" s="15"/>
      <c r="R428" s="15"/>
      <c r="S428" s="16"/>
    </row>
    <row r="429" spans="3:19" ht="15.75" thickBot="1" x14ac:dyDescent="0.3">
      <c r="C429" s="30"/>
      <c r="D429" s="25" t="s">
        <v>61</v>
      </c>
      <c r="E429" s="83" t="s">
        <v>60</v>
      </c>
      <c r="F429" s="25">
        <v>42</v>
      </c>
      <c r="G429" s="15"/>
      <c r="H429" s="83" t="s">
        <v>61</v>
      </c>
      <c r="I429" s="83" t="s">
        <v>60</v>
      </c>
      <c r="J429" s="5">
        <f>F429</f>
        <v>42</v>
      </c>
      <c r="K429" s="5" t="s">
        <v>62</v>
      </c>
      <c r="L429" s="5">
        <f>D430</f>
        <v>100</v>
      </c>
      <c r="M429" s="15"/>
      <c r="N429" s="21" t="s">
        <v>82</v>
      </c>
      <c r="O429" s="15"/>
      <c r="P429" s="15"/>
      <c r="Q429" s="15" t="s">
        <v>66</v>
      </c>
      <c r="R429" s="15"/>
      <c r="S429" s="16" t="s">
        <v>40</v>
      </c>
    </row>
    <row r="430" spans="3:19" x14ac:dyDescent="0.25">
      <c r="C430" s="30"/>
      <c r="D430" s="26">
        <v>100</v>
      </c>
      <c r="E430" s="83"/>
      <c r="F430" s="26">
        <v>1401</v>
      </c>
      <c r="G430" s="15"/>
      <c r="H430" s="83"/>
      <c r="I430" s="83"/>
      <c r="J430" s="17"/>
      <c r="K430" s="17">
        <f>F430</f>
        <v>1401</v>
      </c>
      <c r="L430" s="17"/>
      <c r="M430" s="15"/>
      <c r="N430" s="14"/>
      <c r="O430" s="15"/>
      <c r="P430" s="15"/>
      <c r="Q430" s="17">
        <f>J429*L429/K430</f>
        <v>2.9978586723768736</v>
      </c>
      <c r="R430" s="15"/>
      <c r="S430" s="16" t="str">
        <f>IF(N429="",$Y$12,IF(AND(N429=$Y$10,Q430='Taul1 (3)'!S396),'Laskuja (2)'!$Y$13,IF(AND(N429=$Y$10,Q430&lt;&gt;'Taul1 (3)'!S396),'Laskuja (2)'!$Y$14)))</f>
        <v>hups</v>
      </c>
    </row>
    <row r="431" spans="3:19" x14ac:dyDescent="0.25">
      <c r="C431" s="30"/>
      <c r="E431" s="9"/>
    </row>
    <row r="432" spans="3:19" x14ac:dyDescent="0.25">
      <c r="C432" s="30"/>
      <c r="E432" s="9"/>
    </row>
    <row r="433" spans="3:19" x14ac:dyDescent="0.25">
      <c r="C433" s="30"/>
    </row>
    <row r="434" spans="3:19" x14ac:dyDescent="0.25">
      <c r="C434" t="s">
        <v>123</v>
      </c>
    </row>
    <row r="435" spans="3:19" x14ac:dyDescent="0.25">
      <c r="C435" t="s">
        <v>124</v>
      </c>
    </row>
    <row r="436" spans="3:19" x14ac:dyDescent="0.25">
      <c r="C436" t="s">
        <v>125</v>
      </c>
    </row>
    <row r="438" spans="3:19" x14ac:dyDescent="0.25">
      <c r="C438" s="30" t="s">
        <v>126</v>
      </c>
    </row>
    <row r="439" spans="3:19" x14ac:dyDescent="0.25">
      <c r="C439" s="30"/>
      <c r="N439" s="14" t="s">
        <v>81</v>
      </c>
      <c r="O439" s="15"/>
      <c r="P439" s="15"/>
      <c r="Q439" s="15"/>
      <c r="R439" s="15"/>
      <c r="S439" s="16"/>
    </row>
    <row r="440" spans="3:19" x14ac:dyDescent="0.25">
      <c r="D440" t="s">
        <v>84</v>
      </c>
      <c r="E440" t="s">
        <v>180</v>
      </c>
      <c r="F440" t="s">
        <v>182</v>
      </c>
      <c r="G440" t="s">
        <v>168</v>
      </c>
      <c r="N440" s="14"/>
      <c r="O440" s="15"/>
      <c r="P440" s="15"/>
      <c r="Q440" s="15"/>
      <c r="R440" s="15"/>
      <c r="S440" s="16"/>
    </row>
    <row r="441" spans="3:19" x14ac:dyDescent="0.25">
      <c r="C441" t="s">
        <v>75</v>
      </c>
      <c r="D441" s="27">
        <v>90</v>
      </c>
      <c r="E441">
        <v>8</v>
      </c>
      <c r="F441">
        <v>0.08</v>
      </c>
      <c r="G441">
        <f>D441*F441</f>
        <v>7.2</v>
      </c>
      <c r="N441" s="21" t="s">
        <v>82</v>
      </c>
      <c r="O441" s="15"/>
      <c r="P441" s="15"/>
      <c r="Q441" s="15" t="s">
        <v>66</v>
      </c>
      <c r="R441" s="15"/>
      <c r="S441" s="16" t="s">
        <v>40</v>
      </c>
    </row>
    <row r="442" spans="3:19" x14ac:dyDescent="0.25">
      <c r="C442" t="s">
        <v>75</v>
      </c>
      <c r="D442" s="27">
        <v>90</v>
      </c>
      <c r="E442" s="17" t="s">
        <v>197</v>
      </c>
      <c r="F442">
        <v>7.2</v>
      </c>
      <c r="G442">
        <f>D442+F442</f>
        <v>97.2</v>
      </c>
      <c r="N442" s="14"/>
      <c r="O442" s="15"/>
      <c r="P442" s="15"/>
      <c r="Q442" s="17">
        <f>G442</f>
        <v>97.2</v>
      </c>
      <c r="R442" s="15"/>
      <c r="S442" s="16" t="str">
        <f>IF(N441="",$Y$12,IF(AND(N441=$Y$10,Q442='Taul1 (3)'!S407),'Laskuja (2)'!$Y$13,IF(AND(N441=$Y$10,Q442&lt;&gt;'Taul1 (3)'!S407),'Laskuja (2)'!$Y$14)))</f>
        <v>hups</v>
      </c>
    </row>
    <row r="443" spans="3:19" x14ac:dyDescent="0.25">
      <c r="C443" s="30"/>
    </row>
    <row r="444" spans="3:19" x14ac:dyDescent="0.25">
      <c r="C444" s="30"/>
    </row>
    <row r="445" spans="3:19" x14ac:dyDescent="0.25">
      <c r="C445" t="s">
        <v>127</v>
      </c>
    </row>
    <row r="446" spans="3:19" x14ac:dyDescent="0.25">
      <c r="C446" t="s">
        <v>128</v>
      </c>
    </row>
    <row r="447" spans="3:19" x14ac:dyDescent="0.25">
      <c r="C447" t="s">
        <v>129</v>
      </c>
    </row>
    <row r="448" spans="3:19" x14ac:dyDescent="0.25">
      <c r="C448" t="s">
        <v>130</v>
      </c>
    </row>
    <row r="449" spans="3:19" x14ac:dyDescent="0.25">
      <c r="C449" t="s">
        <v>131</v>
      </c>
    </row>
    <row r="450" spans="3:19" x14ac:dyDescent="0.25">
      <c r="C450" t="s">
        <v>132</v>
      </c>
    </row>
    <row r="452" spans="3:19" x14ac:dyDescent="0.25">
      <c r="C452" s="30" t="s">
        <v>133</v>
      </c>
    </row>
    <row r="453" spans="3:19" x14ac:dyDescent="0.25">
      <c r="C453" s="30"/>
    </row>
    <row r="454" spans="3:19" x14ac:dyDescent="0.25">
      <c r="D454" t="s">
        <v>84</v>
      </c>
      <c r="F454" t="s">
        <v>84</v>
      </c>
      <c r="G454" s="37" t="s">
        <v>213</v>
      </c>
    </row>
    <row r="455" spans="3:19" x14ac:dyDescent="0.25">
      <c r="C455" t="s">
        <v>75</v>
      </c>
      <c r="D455" s="27">
        <v>200</v>
      </c>
      <c r="E455" s="17" t="s">
        <v>71</v>
      </c>
      <c r="F455" s="27">
        <v>150</v>
      </c>
      <c r="G455" s="37" t="str">
        <f>IF(F455="",$Y$12,IF(E455=$Y$5,CONCATENATE(D455-F455,",  ",$Z$4),$Z$5))</f>
        <v>50,  ok</v>
      </c>
      <c r="I455" s="15"/>
      <c r="J455" s="15"/>
      <c r="K455" s="15"/>
      <c r="L455" s="15"/>
      <c r="M455" s="15"/>
      <c r="O455" s="15"/>
      <c r="P455" s="15"/>
      <c r="Q455" s="15"/>
      <c r="R455" s="15"/>
    </row>
    <row r="456" spans="3:19" x14ac:dyDescent="0.25">
      <c r="C456" s="30"/>
      <c r="I456" s="15"/>
      <c r="J456" s="15"/>
      <c r="K456" s="15"/>
      <c r="L456" s="15"/>
      <c r="M456" s="15"/>
      <c r="N456" s="14" t="s">
        <v>81</v>
      </c>
      <c r="O456" s="15"/>
      <c r="P456" s="15"/>
      <c r="Q456" s="15"/>
      <c r="R456" s="15"/>
      <c r="S456" s="16"/>
    </row>
    <row r="457" spans="3:19" x14ac:dyDescent="0.25">
      <c r="C457" s="30"/>
      <c r="D457" s="15" t="s">
        <v>67</v>
      </c>
      <c r="E457" s="15"/>
      <c r="F457" s="15"/>
      <c r="G457" s="15"/>
      <c r="H457" s="15"/>
      <c r="I457" s="15"/>
      <c r="J457" s="15"/>
      <c r="K457" s="15"/>
      <c r="L457" s="15"/>
      <c r="M457" s="15"/>
      <c r="N457" s="14"/>
      <c r="O457" s="15"/>
      <c r="P457" s="15"/>
      <c r="Q457" s="15"/>
      <c r="R457" s="15"/>
      <c r="S457" s="16"/>
    </row>
    <row r="458" spans="3:19" ht="15.75" thickBot="1" x14ac:dyDescent="0.3">
      <c r="C458" s="30" t="s">
        <v>222</v>
      </c>
      <c r="D458" s="25" t="s">
        <v>61</v>
      </c>
      <c r="E458" s="83" t="s">
        <v>60</v>
      </c>
      <c r="F458" s="25">
        <v>50</v>
      </c>
      <c r="G458" s="15"/>
      <c r="H458" s="83" t="s">
        <v>61</v>
      </c>
      <c r="I458" s="83" t="s">
        <v>60</v>
      </c>
      <c r="J458" s="5">
        <f>F458</f>
        <v>50</v>
      </c>
      <c r="K458" s="5" t="s">
        <v>62</v>
      </c>
      <c r="L458" s="5">
        <f>D459</f>
        <v>100</v>
      </c>
      <c r="M458" s="15"/>
      <c r="N458" s="21" t="s">
        <v>82</v>
      </c>
      <c r="O458" s="15"/>
      <c r="P458" s="15"/>
      <c r="Q458" s="15" t="s">
        <v>66</v>
      </c>
      <c r="R458" s="15"/>
      <c r="S458" s="16" t="s">
        <v>40</v>
      </c>
    </row>
    <row r="459" spans="3:19" x14ac:dyDescent="0.25">
      <c r="C459" s="30"/>
      <c r="D459" s="26">
        <v>100</v>
      </c>
      <c r="E459" s="83"/>
      <c r="F459" s="26">
        <v>200</v>
      </c>
      <c r="G459" s="15"/>
      <c r="H459" s="83"/>
      <c r="I459" s="83"/>
      <c r="J459" s="17"/>
      <c r="K459" s="17">
        <f>F459</f>
        <v>200</v>
      </c>
      <c r="L459" s="17"/>
      <c r="M459" s="15"/>
      <c r="N459" s="14"/>
      <c r="O459" s="15"/>
      <c r="P459" s="15"/>
      <c r="Q459" s="17">
        <f>J458*L458/K459</f>
        <v>25</v>
      </c>
      <c r="R459" s="15"/>
      <c r="S459" s="16" t="str">
        <f>IF(N458="",$Y$12,IF(AND(N458=$Y$10,Q459='Taul1 (3)'!S423),'Laskuja (2)'!$Y$13,IF(AND(N458=$Y$10,Q459&lt;&gt;'Taul1 (3)'!S423),'Laskuja (2)'!$Y$14)))</f>
        <v>hups</v>
      </c>
    </row>
    <row r="460" spans="3:19" x14ac:dyDescent="0.25">
      <c r="C460" s="30"/>
    </row>
    <row r="461" spans="3:19" x14ac:dyDescent="0.25">
      <c r="C461" s="30"/>
      <c r="I461" s="15"/>
      <c r="J461" s="15"/>
      <c r="K461" s="15"/>
      <c r="L461" s="15"/>
      <c r="M461" s="15"/>
      <c r="N461" s="14" t="s">
        <v>81</v>
      </c>
      <c r="O461" s="15"/>
      <c r="P461" s="15"/>
      <c r="Q461" s="15"/>
      <c r="R461" s="15"/>
      <c r="S461" s="16"/>
    </row>
    <row r="462" spans="3:19" x14ac:dyDescent="0.25">
      <c r="C462" s="30"/>
      <c r="D462" s="15" t="s">
        <v>67</v>
      </c>
      <c r="E462" s="15"/>
      <c r="F462" s="15"/>
      <c r="G462" s="15"/>
      <c r="H462" s="15"/>
      <c r="I462" s="15"/>
      <c r="J462" s="15"/>
      <c r="K462" s="15"/>
      <c r="L462" s="15"/>
      <c r="M462" s="15"/>
      <c r="N462" s="14"/>
      <c r="O462" s="15"/>
      <c r="P462" s="15"/>
      <c r="Q462" s="15"/>
      <c r="R462" s="15"/>
      <c r="S462" s="16"/>
    </row>
    <row r="463" spans="3:19" ht="15.75" thickBot="1" x14ac:dyDescent="0.3">
      <c r="C463" s="30" t="s">
        <v>223</v>
      </c>
      <c r="D463" s="25" t="s">
        <v>61</v>
      </c>
      <c r="E463" s="83" t="s">
        <v>60</v>
      </c>
      <c r="F463" s="25">
        <v>50</v>
      </c>
      <c r="G463" s="15"/>
      <c r="H463" s="83" t="s">
        <v>61</v>
      </c>
      <c r="I463" s="83" t="s">
        <v>60</v>
      </c>
      <c r="J463" s="5">
        <f>F463</f>
        <v>50</v>
      </c>
      <c r="K463" s="5" t="s">
        <v>62</v>
      </c>
      <c r="L463" s="5">
        <f>D464</f>
        <v>100</v>
      </c>
      <c r="M463" s="15"/>
      <c r="N463" s="21" t="s">
        <v>82</v>
      </c>
      <c r="O463" s="15"/>
      <c r="P463" s="15"/>
      <c r="Q463" s="15" t="s">
        <v>66</v>
      </c>
      <c r="R463" s="15"/>
      <c r="S463" s="16" t="s">
        <v>40</v>
      </c>
    </row>
    <row r="464" spans="3:19" x14ac:dyDescent="0.25">
      <c r="C464" s="30"/>
      <c r="D464" s="26">
        <v>100</v>
      </c>
      <c r="E464" s="83"/>
      <c r="F464" s="26">
        <v>150</v>
      </c>
      <c r="G464" s="15"/>
      <c r="H464" s="83"/>
      <c r="I464" s="83"/>
      <c r="J464" s="17"/>
      <c r="K464" s="17">
        <f>F464</f>
        <v>150</v>
      </c>
      <c r="L464" s="17"/>
      <c r="M464" s="15"/>
      <c r="N464" s="14"/>
      <c r="O464" s="15"/>
      <c r="P464" s="15"/>
      <c r="Q464" s="17">
        <f>J463*L463/K464</f>
        <v>33.333333333333336</v>
      </c>
      <c r="R464" s="15"/>
      <c r="S464" s="16" t="str">
        <f>IF(N463="",$Y$12,IF(AND(N463=$Y$10,Q464='Taul1 (3)'!S428),'Laskuja (2)'!$Y$13,IF(AND(N463=$Y$10,Q464&lt;&gt;'Taul1 (3)'!S428),'Laskuja (2)'!$Y$14)))</f>
        <v>hups</v>
      </c>
    </row>
    <row r="465" spans="3:19" x14ac:dyDescent="0.25">
      <c r="C465" s="30"/>
    </row>
    <row r="466" spans="3:19" x14ac:dyDescent="0.25">
      <c r="C466" s="30"/>
    </row>
    <row r="467" spans="3:19" x14ac:dyDescent="0.25">
      <c r="C467" t="s">
        <v>134</v>
      </c>
    </row>
    <row r="468" spans="3:19" x14ac:dyDescent="0.25">
      <c r="C468" t="s">
        <v>135</v>
      </c>
    </row>
    <row r="469" spans="3:19" x14ac:dyDescent="0.25">
      <c r="C469" t="s">
        <v>136</v>
      </c>
    </row>
    <row r="471" spans="3:19" x14ac:dyDescent="0.25">
      <c r="C471" s="30" t="s">
        <v>137</v>
      </c>
    </row>
    <row r="472" spans="3:19" x14ac:dyDescent="0.25">
      <c r="C472" s="30"/>
    </row>
    <row r="473" spans="3:19" x14ac:dyDescent="0.25">
      <c r="C473" s="30"/>
      <c r="I473" s="15"/>
      <c r="J473" s="15"/>
      <c r="K473" s="15"/>
      <c r="L473" s="15"/>
      <c r="M473" s="15"/>
      <c r="N473" s="14" t="s">
        <v>81</v>
      </c>
      <c r="O473" s="15"/>
      <c r="P473" s="15"/>
      <c r="Q473" s="15"/>
      <c r="R473" s="15"/>
      <c r="S473" s="16"/>
    </row>
    <row r="474" spans="3:19" x14ac:dyDescent="0.25">
      <c r="C474" s="30"/>
      <c r="D474" s="15" t="s">
        <v>67</v>
      </c>
      <c r="E474" s="15"/>
      <c r="F474" s="15"/>
      <c r="G474" s="15"/>
      <c r="H474" s="15"/>
      <c r="I474" s="15"/>
      <c r="J474" s="15"/>
      <c r="K474" s="15"/>
      <c r="L474" s="15"/>
      <c r="M474" s="15"/>
      <c r="N474" s="14"/>
      <c r="O474" s="15"/>
      <c r="P474" s="15"/>
      <c r="Q474" s="15"/>
      <c r="R474" s="15"/>
      <c r="S474" s="16"/>
    </row>
    <row r="475" spans="3:19" ht="15.75" thickBot="1" x14ac:dyDescent="0.3">
      <c r="C475" s="30"/>
      <c r="D475" s="25">
        <v>25</v>
      </c>
      <c r="E475" s="83" t="s">
        <v>60</v>
      </c>
      <c r="F475" s="25">
        <v>13000</v>
      </c>
      <c r="G475" s="15"/>
      <c r="H475" s="83" t="s">
        <v>61</v>
      </c>
      <c r="I475" s="83" t="s">
        <v>60</v>
      </c>
      <c r="J475" s="5">
        <f>F475</f>
        <v>13000</v>
      </c>
      <c r="K475" s="5" t="s">
        <v>62</v>
      </c>
      <c r="L475" s="5">
        <f>D476</f>
        <v>100</v>
      </c>
      <c r="M475" s="15"/>
      <c r="N475" s="21" t="s">
        <v>82</v>
      </c>
      <c r="O475" s="15"/>
      <c r="P475" s="15"/>
      <c r="Q475" s="15" t="s">
        <v>66</v>
      </c>
      <c r="R475" s="15"/>
      <c r="S475" s="16" t="s">
        <v>40</v>
      </c>
    </row>
    <row r="476" spans="3:19" x14ac:dyDescent="0.25">
      <c r="C476" s="30"/>
      <c r="D476" s="26">
        <v>100</v>
      </c>
      <c r="E476" s="83"/>
      <c r="F476" s="26" t="s">
        <v>61</v>
      </c>
      <c r="G476" s="15"/>
      <c r="H476" s="83"/>
      <c r="I476" s="83"/>
      <c r="J476" s="17"/>
      <c r="K476" s="17">
        <f>D475</f>
        <v>25</v>
      </c>
      <c r="L476" s="17"/>
      <c r="M476" s="15"/>
      <c r="N476" s="14"/>
      <c r="O476" s="15"/>
      <c r="P476" s="15"/>
      <c r="Q476" s="17">
        <f>J475*L475/K476</f>
        <v>52000</v>
      </c>
      <c r="R476" s="15"/>
      <c r="S476" s="16" t="str">
        <f>IF(N475="",$Y$12,IF(AND(N475=$Y$10,Q476='Taul1 (3)'!S439),'Laskuja (2)'!$Y$13,IF(AND(N475=$Y$10,Q476&lt;&gt;'Taul1 (3)'!S439),'Laskuja (2)'!$Y$14)))</f>
        <v>hups</v>
      </c>
    </row>
    <row r="477" spans="3:19" x14ac:dyDescent="0.25">
      <c r="C477" s="30"/>
    </row>
    <row r="478" spans="3:19" x14ac:dyDescent="0.25">
      <c r="C478" s="30"/>
    </row>
    <row r="479" spans="3:19" x14ac:dyDescent="0.25">
      <c r="C479" t="s">
        <v>138</v>
      </c>
    </row>
    <row r="480" spans="3:19" x14ac:dyDescent="0.25">
      <c r="C480" t="s">
        <v>139</v>
      </c>
    </row>
    <row r="481" spans="3:15" x14ac:dyDescent="0.25">
      <c r="C481" t="s">
        <v>140</v>
      </c>
    </row>
    <row r="482" spans="3:15" x14ac:dyDescent="0.25">
      <c r="C482" t="s">
        <v>141</v>
      </c>
    </row>
    <row r="483" spans="3:15" x14ac:dyDescent="0.25">
      <c r="C483" t="s">
        <v>142</v>
      </c>
    </row>
    <row r="484" spans="3:15" x14ac:dyDescent="0.25">
      <c r="C484" t="s">
        <v>143</v>
      </c>
    </row>
    <row r="485" spans="3:15" x14ac:dyDescent="0.25">
      <c r="C485" t="s">
        <v>144</v>
      </c>
    </row>
    <row r="486" spans="3:15" x14ac:dyDescent="0.25">
      <c r="C486" t="s">
        <v>145</v>
      </c>
    </row>
    <row r="487" spans="3:15" x14ac:dyDescent="0.25">
      <c r="C487" s="82" t="s">
        <v>146</v>
      </c>
      <c r="D487" s="82"/>
      <c r="E487" s="82"/>
      <c r="F487" s="82"/>
      <c r="G487" s="82"/>
      <c r="H487" s="82"/>
      <c r="I487" s="82"/>
      <c r="J487" s="82"/>
      <c r="K487" s="82"/>
      <c r="L487" s="82"/>
      <c r="M487" s="82"/>
      <c r="N487" s="82"/>
      <c r="O487" s="82"/>
    </row>
    <row r="488" spans="3:15" x14ac:dyDescent="0.25">
      <c r="C488" s="82"/>
      <c r="D488" s="82"/>
      <c r="E488" s="82"/>
      <c r="F488" s="82"/>
      <c r="G488" s="82"/>
      <c r="H488" s="82"/>
      <c r="I488" s="82"/>
      <c r="J488" s="82"/>
      <c r="K488" s="82"/>
      <c r="L488" s="82"/>
      <c r="M488" s="82"/>
      <c r="N488" s="82"/>
      <c r="O488" s="82"/>
    </row>
    <row r="489" spans="3:15" x14ac:dyDescent="0.25">
      <c r="C489" s="82"/>
      <c r="D489" s="82"/>
      <c r="E489" s="82"/>
      <c r="F489" s="82"/>
      <c r="G489" s="82"/>
      <c r="H489" s="82"/>
      <c r="I489" s="82"/>
      <c r="J489" s="82"/>
      <c r="K489" s="82"/>
      <c r="L489" s="82"/>
      <c r="M489" s="82"/>
      <c r="N489" s="82"/>
      <c r="O489" s="82"/>
    </row>
    <row r="492" spans="3:15" x14ac:dyDescent="0.25">
      <c r="C492" t="s">
        <v>183</v>
      </c>
    </row>
    <row r="493" spans="3:15" x14ac:dyDescent="0.25">
      <c r="C493" t="s">
        <v>184</v>
      </c>
      <c r="D493">
        <v>1520</v>
      </c>
      <c r="E493" t="s">
        <v>62</v>
      </c>
      <c r="F493" t="s">
        <v>189</v>
      </c>
      <c r="G493">
        <v>1.03</v>
      </c>
      <c r="H493">
        <f>D493*G493</f>
        <v>1565.6000000000001</v>
      </c>
    </row>
    <row r="494" spans="3:15" x14ac:dyDescent="0.25">
      <c r="C494" t="s">
        <v>185</v>
      </c>
      <c r="D494">
        <v>1565.6</v>
      </c>
      <c r="E494" t="s">
        <v>62</v>
      </c>
      <c r="F494" t="s">
        <v>186</v>
      </c>
      <c r="G494">
        <v>0.64</v>
      </c>
      <c r="H494">
        <f>D494*G494</f>
        <v>1001.9839999999999</v>
      </c>
    </row>
    <row r="501" spans="3:8" x14ac:dyDescent="0.25">
      <c r="C501" t="s">
        <v>187</v>
      </c>
    </row>
    <row r="502" spans="3:8" x14ac:dyDescent="0.25">
      <c r="C502" t="s">
        <v>184</v>
      </c>
      <c r="D502">
        <v>36</v>
      </c>
      <c r="F502">
        <v>2</v>
      </c>
      <c r="G502">
        <f>D502-F502</f>
        <v>34</v>
      </c>
    </row>
    <row r="503" spans="3:8" x14ac:dyDescent="0.25">
      <c r="C503" t="s">
        <v>185</v>
      </c>
      <c r="D503">
        <v>1565.6</v>
      </c>
      <c r="E503" t="s">
        <v>62</v>
      </c>
      <c r="F503" t="s">
        <v>188</v>
      </c>
      <c r="G503">
        <v>0.66</v>
      </c>
      <c r="H503">
        <f>D503*G503</f>
        <v>1033.296</v>
      </c>
    </row>
  </sheetData>
  <mergeCells count="104">
    <mergeCell ref="J2:J3"/>
    <mergeCell ref="N2:N3"/>
    <mergeCell ref="E14:E15"/>
    <mergeCell ref="H14:H15"/>
    <mergeCell ref="I14:I15"/>
    <mergeCell ref="E21:E22"/>
    <mergeCell ref="H21:H22"/>
    <mergeCell ref="I21:I22"/>
    <mergeCell ref="E48:E49"/>
    <mergeCell ref="H48:H49"/>
    <mergeCell ref="I48:I49"/>
    <mergeCell ref="E58:E59"/>
    <mergeCell ref="H58:H59"/>
    <mergeCell ref="I58:I59"/>
    <mergeCell ref="E31:E32"/>
    <mergeCell ref="H31:H32"/>
    <mergeCell ref="I31:I32"/>
    <mergeCell ref="E41:E42"/>
    <mergeCell ref="H41:H42"/>
    <mergeCell ref="I41:I42"/>
    <mergeCell ref="C87:L88"/>
    <mergeCell ref="E96:E97"/>
    <mergeCell ref="H96:H97"/>
    <mergeCell ref="I96:I97"/>
    <mergeCell ref="E147:E148"/>
    <mergeCell ref="H147:H148"/>
    <mergeCell ref="I147:I148"/>
    <mergeCell ref="E71:E72"/>
    <mergeCell ref="H71:H72"/>
    <mergeCell ref="I71:I72"/>
    <mergeCell ref="E82:E83"/>
    <mergeCell ref="H82:H83"/>
    <mergeCell ref="I82:I83"/>
    <mergeCell ref="E196:E197"/>
    <mergeCell ref="H196:H197"/>
    <mergeCell ref="I196:I197"/>
    <mergeCell ref="E223:E224"/>
    <mergeCell ref="H223:H224"/>
    <mergeCell ref="I223:I224"/>
    <mergeCell ref="E169:E170"/>
    <mergeCell ref="H169:H170"/>
    <mergeCell ref="I169:I170"/>
    <mergeCell ref="E180:E181"/>
    <mergeCell ref="H180:H181"/>
    <mergeCell ref="I180:I181"/>
    <mergeCell ref="E256:E257"/>
    <mergeCell ref="H256:H257"/>
    <mergeCell ref="I256:I257"/>
    <mergeCell ref="E266:E267"/>
    <mergeCell ref="H266:H267"/>
    <mergeCell ref="I266:I267"/>
    <mergeCell ref="E235:E236"/>
    <mergeCell ref="H235:H236"/>
    <mergeCell ref="I235:I236"/>
    <mergeCell ref="E243:E244"/>
    <mergeCell ref="H243:H244"/>
    <mergeCell ref="I243:I244"/>
    <mergeCell ref="E292:E293"/>
    <mergeCell ref="H292:H293"/>
    <mergeCell ref="I292:I293"/>
    <mergeCell ref="E300:E301"/>
    <mergeCell ref="H300:H301"/>
    <mergeCell ref="I300:I301"/>
    <mergeCell ref="E274:E275"/>
    <mergeCell ref="H274:H275"/>
    <mergeCell ref="I274:I275"/>
    <mergeCell ref="E284:E285"/>
    <mergeCell ref="H284:H285"/>
    <mergeCell ref="I284:I285"/>
    <mergeCell ref="E336:E337"/>
    <mergeCell ref="H336:H337"/>
    <mergeCell ref="I336:I337"/>
    <mergeCell ref="E341:E342"/>
    <mergeCell ref="H341:H342"/>
    <mergeCell ref="I341:I342"/>
    <mergeCell ref="E308:E309"/>
    <mergeCell ref="H308:H309"/>
    <mergeCell ref="I308:I309"/>
    <mergeCell ref="E318:E319"/>
    <mergeCell ref="H318:H319"/>
    <mergeCell ref="I318:I319"/>
    <mergeCell ref="E424:E425"/>
    <mergeCell ref="H424:H425"/>
    <mergeCell ref="I424:I425"/>
    <mergeCell ref="E429:E430"/>
    <mergeCell ref="H429:H430"/>
    <mergeCell ref="I429:I430"/>
    <mergeCell ref="C362:N364"/>
    <mergeCell ref="E381:E382"/>
    <mergeCell ref="H381:H382"/>
    <mergeCell ref="I381:I382"/>
    <mergeCell ref="E396:E397"/>
    <mergeCell ref="H396:H397"/>
    <mergeCell ref="I396:I397"/>
    <mergeCell ref="E475:E476"/>
    <mergeCell ref="H475:H476"/>
    <mergeCell ref="I475:I476"/>
    <mergeCell ref="C487:O489"/>
    <mergeCell ref="E458:E459"/>
    <mergeCell ref="H458:H459"/>
    <mergeCell ref="I458:I459"/>
    <mergeCell ref="E463:E464"/>
    <mergeCell ref="H463:H464"/>
    <mergeCell ref="I463:I464"/>
  </mergeCells>
  <conditionalFormatting sqref="S15">
    <cfRule type="cellIs" dxfId="71" priority="71" operator="equal">
      <formula>$Y$14</formula>
    </cfRule>
    <cfRule type="cellIs" dxfId="70" priority="72" operator="equal">
      <formula>$Y$13</formula>
    </cfRule>
  </conditionalFormatting>
  <conditionalFormatting sqref="S22">
    <cfRule type="cellIs" dxfId="69" priority="69" operator="equal">
      <formula>$Y$14</formula>
    </cfRule>
    <cfRule type="cellIs" dxfId="68" priority="70" operator="equal">
      <formula>$Y$13</formula>
    </cfRule>
  </conditionalFormatting>
  <conditionalFormatting sqref="S32">
    <cfRule type="cellIs" dxfId="67" priority="67" operator="equal">
      <formula>$Y$14</formula>
    </cfRule>
    <cfRule type="cellIs" dxfId="66" priority="68" operator="equal">
      <formula>$Y$13</formula>
    </cfRule>
  </conditionalFormatting>
  <conditionalFormatting sqref="S42">
    <cfRule type="cellIs" dxfId="65" priority="65" operator="equal">
      <formula>$Y$14</formula>
    </cfRule>
    <cfRule type="cellIs" dxfId="64" priority="66" operator="equal">
      <formula>$Y$13</formula>
    </cfRule>
  </conditionalFormatting>
  <conditionalFormatting sqref="S52">
    <cfRule type="cellIs" dxfId="63" priority="63" operator="equal">
      <formula>$Y$14</formula>
    </cfRule>
    <cfRule type="cellIs" dxfId="62" priority="64" operator="equal">
      <formula>$Y$13</formula>
    </cfRule>
  </conditionalFormatting>
  <conditionalFormatting sqref="S59">
    <cfRule type="cellIs" dxfId="61" priority="61" operator="equal">
      <formula>$Y$14</formula>
    </cfRule>
    <cfRule type="cellIs" dxfId="60" priority="62" operator="equal">
      <formula>$Y$13</formula>
    </cfRule>
  </conditionalFormatting>
  <conditionalFormatting sqref="S72">
    <cfRule type="cellIs" dxfId="59" priority="59" operator="equal">
      <formula>$Y$14</formula>
    </cfRule>
    <cfRule type="cellIs" dxfId="58" priority="60" operator="equal">
      <formula>$Y$13</formula>
    </cfRule>
  </conditionalFormatting>
  <conditionalFormatting sqref="S83">
    <cfRule type="cellIs" dxfId="57" priority="57" operator="equal">
      <formula>$Y$14</formula>
    </cfRule>
    <cfRule type="cellIs" dxfId="56" priority="58" operator="equal">
      <formula>$Y$13</formula>
    </cfRule>
  </conditionalFormatting>
  <conditionalFormatting sqref="S97">
    <cfRule type="cellIs" dxfId="55" priority="55" operator="equal">
      <formula>$Y$14</formula>
    </cfRule>
    <cfRule type="cellIs" dxfId="54" priority="56" operator="equal">
      <formula>$Y$13</formula>
    </cfRule>
  </conditionalFormatting>
  <conditionalFormatting sqref="S148">
    <cfRule type="cellIs" dxfId="53" priority="53" operator="equal">
      <formula>$Y$14</formula>
    </cfRule>
    <cfRule type="cellIs" dxfId="52" priority="54" operator="equal">
      <formula>$Y$13</formula>
    </cfRule>
  </conditionalFormatting>
  <conditionalFormatting sqref="S170">
    <cfRule type="cellIs" dxfId="51" priority="51" operator="equal">
      <formula>$Y$14</formula>
    </cfRule>
    <cfRule type="cellIs" dxfId="50" priority="52" operator="equal">
      <formula>$Y$13</formula>
    </cfRule>
  </conditionalFormatting>
  <conditionalFormatting sqref="S181">
    <cfRule type="cellIs" dxfId="49" priority="49" operator="equal">
      <formula>$Y$14</formula>
    </cfRule>
    <cfRule type="cellIs" dxfId="48" priority="50" operator="equal">
      <formula>$Y$13</formula>
    </cfRule>
  </conditionalFormatting>
  <conditionalFormatting sqref="S197">
    <cfRule type="cellIs" dxfId="47" priority="47" operator="equal">
      <formula>$Y$14</formula>
    </cfRule>
    <cfRule type="cellIs" dxfId="46" priority="48" operator="equal">
      <formula>$Y$13</formula>
    </cfRule>
  </conditionalFormatting>
  <conditionalFormatting sqref="S208">
    <cfRule type="cellIs" dxfId="45" priority="45" operator="equal">
      <formula>$Y$14</formula>
    </cfRule>
    <cfRule type="cellIs" dxfId="44" priority="46" operator="equal">
      <formula>$Y$13</formula>
    </cfRule>
  </conditionalFormatting>
  <conditionalFormatting sqref="S224">
    <cfRule type="cellIs" dxfId="43" priority="43" operator="equal">
      <formula>$Y$14</formula>
    </cfRule>
    <cfRule type="cellIs" dxfId="42" priority="44" operator="equal">
      <formula>$Y$13</formula>
    </cfRule>
  </conditionalFormatting>
  <conditionalFormatting sqref="S236">
    <cfRule type="cellIs" dxfId="41" priority="41" operator="equal">
      <formula>$Y$14</formula>
    </cfRule>
    <cfRule type="cellIs" dxfId="40" priority="42" operator="equal">
      <formula>$Y$13</formula>
    </cfRule>
  </conditionalFormatting>
  <conditionalFormatting sqref="S244">
    <cfRule type="cellIs" dxfId="39" priority="39" operator="equal">
      <formula>$Y$14</formula>
    </cfRule>
    <cfRule type="cellIs" dxfId="38" priority="40" operator="equal">
      <formula>$Y$13</formula>
    </cfRule>
  </conditionalFormatting>
  <conditionalFormatting sqref="S257">
    <cfRule type="cellIs" dxfId="37" priority="37" operator="equal">
      <formula>$Y$14</formula>
    </cfRule>
    <cfRule type="cellIs" dxfId="36" priority="38" operator="equal">
      <formula>$Y$13</formula>
    </cfRule>
  </conditionalFormatting>
  <conditionalFormatting sqref="S267">
    <cfRule type="cellIs" dxfId="35" priority="35" operator="equal">
      <formula>$Y$14</formula>
    </cfRule>
    <cfRule type="cellIs" dxfId="34" priority="36" operator="equal">
      <formula>$Y$13</formula>
    </cfRule>
  </conditionalFormatting>
  <conditionalFormatting sqref="S275">
    <cfRule type="cellIs" dxfId="33" priority="33" operator="equal">
      <formula>$Y$14</formula>
    </cfRule>
    <cfRule type="cellIs" dxfId="32" priority="34" operator="equal">
      <formula>$Y$13</formula>
    </cfRule>
  </conditionalFormatting>
  <conditionalFormatting sqref="S285">
    <cfRule type="cellIs" dxfId="31" priority="31" operator="equal">
      <formula>$Y$14</formula>
    </cfRule>
    <cfRule type="cellIs" dxfId="30" priority="32" operator="equal">
      <formula>$Y$13</formula>
    </cfRule>
  </conditionalFormatting>
  <conditionalFormatting sqref="S293">
    <cfRule type="cellIs" dxfId="29" priority="29" operator="equal">
      <formula>$Y$14</formula>
    </cfRule>
    <cfRule type="cellIs" dxfId="28" priority="30" operator="equal">
      <formula>$Y$13</formula>
    </cfRule>
  </conditionalFormatting>
  <conditionalFormatting sqref="S301">
    <cfRule type="cellIs" dxfId="27" priority="27" operator="equal">
      <formula>$Y$14</formula>
    </cfRule>
    <cfRule type="cellIs" dxfId="26" priority="28" operator="equal">
      <formula>$Y$13</formula>
    </cfRule>
  </conditionalFormatting>
  <conditionalFormatting sqref="S309">
    <cfRule type="cellIs" dxfId="25" priority="25" operator="equal">
      <formula>$Y$14</formula>
    </cfRule>
    <cfRule type="cellIs" dxfId="24" priority="26" operator="equal">
      <formula>$Y$13</formula>
    </cfRule>
  </conditionalFormatting>
  <conditionalFormatting sqref="S319">
    <cfRule type="cellIs" dxfId="23" priority="23" operator="equal">
      <formula>$Y$14</formula>
    </cfRule>
    <cfRule type="cellIs" dxfId="22" priority="24" operator="equal">
      <formula>$Y$13</formula>
    </cfRule>
  </conditionalFormatting>
  <conditionalFormatting sqref="S329">
    <cfRule type="cellIs" dxfId="21" priority="21" operator="equal">
      <formula>$Y$14</formula>
    </cfRule>
    <cfRule type="cellIs" dxfId="20" priority="22" operator="equal">
      <formula>$Y$13</formula>
    </cfRule>
  </conditionalFormatting>
  <conditionalFormatting sqref="S337">
    <cfRule type="cellIs" dxfId="19" priority="19" operator="equal">
      <formula>$Y$14</formula>
    </cfRule>
    <cfRule type="cellIs" dxfId="18" priority="20" operator="equal">
      <formula>$Y$13</formula>
    </cfRule>
  </conditionalFormatting>
  <conditionalFormatting sqref="S342">
    <cfRule type="cellIs" dxfId="17" priority="17" operator="equal">
      <formula>$Y$14</formula>
    </cfRule>
    <cfRule type="cellIs" dxfId="16" priority="18" operator="equal">
      <formula>$Y$13</formula>
    </cfRule>
  </conditionalFormatting>
  <conditionalFormatting sqref="S382">
    <cfRule type="cellIs" dxfId="15" priority="15" operator="equal">
      <formula>$Y$14</formula>
    </cfRule>
    <cfRule type="cellIs" dxfId="14" priority="16" operator="equal">
      <formula>$Y$13</formula>
    </cfRule>
  </conditionalFormatting>
  <conditionalFormatting sqref="S397">
    <cfRule type="cellIs" dxfId="13" priority="13" operator="equal">
      <formula>$Y$14</formula>
    </cfRule>
    <cfRule type="cellIs" dxfId="12" priority="14" operator="equal">
      <formula>$Y$13</formula>
    </cfRule>
  </conditionalFormatting>
  <conditionalFormatting sqref="S425">
    <cfRule type="cellIs" dxfId="11" priority="11" operator="equal">
      <formula>$Y$14</formula>
    </cfRule>
    <cfRule type="cellIs" dxfId="10" priority="12" operator="equal">
      <formula>$Y$13</formula>
    </cfRule>
  </conditionalFormatting>
  <conditionalFormatting sqref="S430">
    <cfRule type="cellIs" dxfId="9" priority="9" operator="equal">
      <formula>$Y$14</formula>
    </cfRule>
    <cfRule type="cellIs" dxfId="8" priority="10" operator="equal">
      <formula>$Y$13</formula>
    </cfRule>
  </conditionalFormatting>
  <conditionalFormatting sqref="S442">
    <cfRule type="cellIs" dxfId="7" priority="7" operator="equal">
      <formula>$Y$14</formula>
    </cfRule>
    <cfRule type="cellIs" dxfId="6" priority="8" operator="equal">
      <formula>$Y$13</formula>
    </cfRule>
  </conditionalFormatting>
  <conditionalFormatting sqref="S459">
    <cfRule type="cellIs" dxfId="5" priority="5" operator="equal">
      <formula>$Y$14</formula>
    </cfRule>
    <cfRule type="cellIs" dxfId="4" priority="6" operator="equal">
      <formula>$Y$13</formula>
    </cfRule>
  </conditionalFormatting>
  <conditionalFormatting sqref="S464">
    <cfRule type="cellIs" dxfId="3" priority="3" operator="equal">
      <formula>$Y$14</formula>
    </cfRule>
    <cfRule type="cellIs" dxfId="2" priority="4" operator="equal">
      <formula>$Y$13</formula>
    </cfRule>
  </conditionalFormatting>
  <conditionalFormatting sqref="S476">
    <cfRule type="cellIs" dxfId="1" priority="1" operator="equal">
      <formula>$Y$14</formula>
    </cfRule>
    <cfRule type="cellIs" dxfId="0" priority="2" operator="equal">
      <formula>$Y$13</formula>
    </cfRule>
  </conditionalFormatting>
  <dataValidations count="2">
    <dataValidation type="list" showInputMessage="1" showErrorMessage="1" sqref="N14 N21 N31 N41 N48 N58 N71 N82 N96 N147 N169 N180 N196 N207 N223 N235 N243 N256 N266 N274 N284 N292 N300 N308 N318 N328 N336 N341 N381 N396 N424 N429 N441 N458 N463 N475" xr:uid="{5BBCBA80-0062-4EDC-92AA-FBC1FE564BE8}">
      <formula1>$Y$9:$Y$10</formula1>
    </dataValidation>
    <dataValidation type="list" allowBlank="1" showInputMessage="1" showErrorMessage="1" promptTitle="valitse" sqref="E28 E38 E52 E62 E184 E79:E80 E93 E151 E157:E158 E163 E263 E247 E220 E216 E193 E231 E253 E278 E315 E391 E455 E442 E160:E161 E68:E69 E200 E327:E328" xr:uid="{6EA53937-E160-4320-BF5F-9ADFAF8BE991}">
      <formula1>$Y$2:$Y$6</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3D281-D329-4B05-B893-42B54030E545}">
  <dimension ref="B1:X154"/>
  <sheetViews>
    <sheetView zoomScale="112" zoomScaleNormal="112" workbookViewId="0">
      <selection activeCell="N9" sqref="N9"/>
    </sheetView>
  </sheetViews>
  <sheetFormatPr defaultRowHeight="15" x14ac:dyDescent="0.25"/>
  <cols>
    <col min="2" max="2" width="5.140625" customWidth="1"/>
    <col min="3" max="3" width="13.5703125" customWidth="1"/>
    <col min="18" max="21" width="3.7109375" customWidth="1"/>
  </cols>
  <sheetData>
    <row r="1" spans="2:24" x14ac:dyDescent="0.25">
      <c r="D1" t="s">
        <v>0</v>
      </c>
      <c r="I1" t="s">
        <v>68</v>
      </c>
    </row>
    <row r="2" spans="2:24" x14ac:dyDescent="0.25">
      <c r="D2" t="s">
        <v>69</v>
      </c>
      <c r="I2" s="5" t="s">
        <v>63</v>
      </c>
      <c r="J2" s="85" t="s">
        <v>60</v>
      </c>
      <c r="K2" s="5" t="s">
        <v>65</v>
      </c>
    </row>
    <row r="3" spans="2:24" x14ac:dyDescent="0.25">
      <c r="I3" s="7">
        <v>1</v>
      </c>
      <c r="J3" s="85"/>
      <c r="K3" s="1" t="s">
        <v>64</v>
      </c>
    </row>
    <row r="4" spans="2:24" x14ac:dyDescent="0.25">
      <c r="I4" s="7"/>
      <c r="J4" s="10"/>
      <c r="K4" s="1"/>
    </row>
    <row r="5" spans="2:24" x14ac:dyDescent="0.25">
      <c r="B5" t="s">
        <v>51</v>
      </c>
      <c r="V5" t="s">
        <v>40</v>
      </c>
      <c r="W5" t="s">
        <v>41</v>
      </c>
      <c r="X5" t="s">
        <v>42</v>
      </c>
    </row>
    <row r="6" spans="2:24" x14ac:dyDescent="0.25">
      <c r="X6" t="s">
        <v>44</v>
      </c>
    </row>
    <row r="7" spans="2:24" x14ac:dyDescent="0.25">
      <c r="C7" t="s">
        <v>67</v>
      </c>
      <c r="X7" t="s">
        <v>45</v>
      </c>
    </row>
    <row r="8" spans="2:24" ht="15.75" thickBot="1" x14ac:dyDescent="0.3">
      <c r="C8" s="4">
        <v>34</v>
      </c>
      <c r="D8" s="85" t="s">
        <v>60</v>
      </c>
      <c r="E8" s="4" t="s">
        <v>61</v>
      </c>
      <c r="G8" s="85" t="s">
        <v>61</v>
      </c>
      <c r="H8" s="85" t="s">
        <v>60</v>
      </c>
      <c r="I8" s="5">
        <f>C8</f>
        <v>34</v>
      </c>
      <c r="J8" s="5" t="s">
        <v>62</v>
      </c>
      <c r="K8" s="5">
        <f>E9</f>
        <v>750</v>
      </c>
      <c r="N8" t="s">
        <v>66</v>
      </c>
      <c r="Q8" t="s">
        <v>40</v>
      </c>
      <c r="X8" t="s">
        <v>46</v>
      </c>
    </row>
    <row r="9" spans="2:24" x14ac:dyDescent="0.25">
      <c r="C9" s="1">
        <v>100</v>
      </c>
      <c r="D9" s="85"/>
      <c r="E9" s="1">
        <v>750</v>
      </c>
      <c r="G9" s="85"/>
      <c r="H9" s="85"/>
      <c r="I9" s="1"/>
      <c r="J9" s="1">
        <f>C9</f>
        <v>100</v>
      </c>
      <c r="K9" s="1"/>
      <c r="N9" s="1">
        <f>I8*K8/J9</f>
        <v>255</v>
      </c>
      <c r="Q9" t="str">
        <f>IF(E9="",$X$6,IF(N9='Taul1 (2)'!D5,$X$7,$X$8))</f>
        <v>O i k e i n</v>
      </c>
    </row>
    <row r="12" spans="2:24" x14ac:dyDescent="0.25">
      <c r="B12" t="s">
        <v>52</v>
      </c>
    </row>
    <row r="14" spans="2:24" x14ac:dyDescent="0.25">
      <c r="C14" t="s">
        <v>67</v>
      </c>
    </row>
    <row r="15" spans="2:24" ht="15.75" thickBot="1" x14ac:dyDescent="0.3">
      <c r="C15" s="4" t="s">
        <v>61</v>
      </c>
      <c r="D15" s="85" t="s">
        <v>60</v>
      </c>
      <c r="E15" s="4">
        <v>208</v>
      </c>
      <c r="G15" s="85" t="s">
        <v>61</v>
      </c>
      <c r="H15" s="85" t="s">
        <v>60</v>
      </c>
      <c r="I15" s="5">
        <f>E15</f>
        <v>208</v>
      </c>
      <c r="J15" s="5" t="s">
        <v>62</v>
      </c>
      <c r="K15" s="5">
        <f>C16</f>
        <v>100</v>
      </c>
      <c r="N15" t="s">
        <v>66</v>
      </c>
      <c r="Q15" t="s">
        <v>40</v>
      </c>
    </row>
    <row r="16" spans="2:24" x14ac:dyDescent="0.25">
      <c r="C16" s="1">
        <v>100</v>
      </c>
      <c r="D16" s="85"/>
      <c r="E16" s="1">
        <v>800</v>
      </c>
      <c r="G16" s="85"/>
      <c r="H16" s="85"/>
      <c r="I16" s="1"/>
      <c r="J16" s="1">
        <f>E16</f>
        <v>800</v>
      </c>
      <c r="K16" s="1"/>
      <c r="N16" s="1">
        <f>I15*K15/J16</f>
        <v>26</v>
      </c>
    </row>
    <row r="19" spans="2:17" x14ac:dyDescent="0.25">
      <c r="B19" t="s">
        <v>53</v>
      </c>
    </row>
    <row r="21" spans="2:17" ht="16.5" customHeight="1" x14ac:dyDescent="0.25">
      <c r="C21" t="s">
        <v>70</v>
      </c>
      <c r="D21">
        <v>1007</v>
      </c>
      <c r="E21" t="s">
        <v>71</v>
      </c>
      <c r="F21">
        <v>950</v>
      </c>
      <c r="G21">
        <f>D21-F21</f>
        <v>57</v>
      </c>
    </row>
    <row r="22" spans="2:17" ht="16.5" customHeight="1" x14ac:dyDescent="0.25"/>
    <row r="23" spans="2:17" ht="16.5" customHeight="1" x14ac:dyDescent="0.25">
      <c r="C23" t="s">
        <v>67</v>
      </c>
    </row>
    <row r="24" spans="2:17" ht="15.75" thickBot="1" x14ac:dyDescent="0.3">
      <c r="C24" s="4" t="s">
        <v>61</v>
      </c>
      <c r="D24" s="85" t="s">
        <v>60</v>
      </c>
      <c r="E24" s="4">
        <v>57</v>
      </c>
      <c r="G24" s="85" t="s">
        <v>61</v>
      </c>
      <c r="H24" s="85" t="s">
        <v>60</v>
      </c>
      <c r="I24" s="5">
        <f>E24</f>
        <v>57</v>
      </c>
      <c r="J24" s="5" t="s">
        <v>62</v>
      </c>
      <c r="K24" s="5">
        <f>C25</f>
        <v>100</v>
      </c>
      <c r="N24" t="s">
        <v>66</v>
      </c>
      <c r="Q24" t="s">
        <v>40</v>
      </c>
    </row>
    <row r="25" spans="2:17" x14ac:dyDescent="0.25">
      <c r="C25" s="1">
        <v>100</v>
      </c>
      <c r="D25" s="85"/>
      <c r="E25" s="1">
        <v>950</v>
      </c>
      <c r="G25" s="85"/>
      <c r="H25" s="85"/>
      <c r="I25" s="1"/>
      <c r="J25" s="1">
        <f>E25</f>
        <v>950</v>
      </c>
      <c r="K25" s="1"/>
      <c r="N25" s="1">
        <f>I24*K24/J25</f>
        <v>6</v>
      </c>
    </row>
    <row r="27" spans="2:17" x14ac:dyDescent="0.25">
      <c r="B27" t="s">
        <v>54</v>
      </c>
    </row>
    <row r="29" spans="2:17" x14ac:dyDescent="0.25">
      <c r="C29" t="s">
        <v>70</v>
      </c>
      <c r="D29">
        <v>820</v>
      </c>
      <c r="E29" t="s">
        <v>71</v>
      </c>
      <c r="F29">
        <v>656</v>
      </c>
      <c r="G29">
        <f>D29-F29</f>
        <v>164</v>
      </c>
    </row>
    <row r="31" spans="2:17" x14ac:dyDescent="0.25">
      <c r="C31" t="s">
        <v>67</v>
      </c>
    </row>
    <row r="32" spans="2:17" ht="15.75" thickBot="1" x14ac:dyDescent="0.3">
      <c r="C32" s="4" t="s">
        <v>61</v>
      </c>
      <c r="D32" s="85" t="s">
        <v>60</v>
      </c>
      <c r="E32" s="4">
        <v>164</v>
      </c>
      <c r="G32" s="85" t="s">
        <v>61</v>
      </c>
      <c r="H32" s="85" t="s">
        <v>60</v>
      </c>
      <c r="I32" s="5">
        <f>E32</f>
        <v>164</v>
      </c>
      <c r="J32" s="5" t="s">
        <v>62</v>
      </c>
      <c r="K32" s="5">
        <f>C33</f>
        <v>100</v>
      </c>
      <c r="N32" t="s">
        <v>66</v>
      </c>
      <c r="Q32" t="s">
        <v>40</v>
      </c>
    </row>
    <row r="33" spans="2:17" x14ac:dyDescent="0.25">
      <c r="C33" s="1">
        <v>100</v>
      </c>
      <c r="D33" s="85"/>
      <c r="E33" s="1">
        <v>820</v>
      </c>
      <c r="G33" s="85"/>
      <c r="H33" s="85"/>
      <c r="I33" s="1"/>
      <c r="J33" s="1">
        <f>E33</f>
        <v>820</v>
      </c>
      <c r="K33" s="1"/>
      <c r="N33" s="1">
        <f>I32*K32/J33</f>
        <v>20</v>
      </c>
    </row>
    <row r="34" spans="2:17" x14ac:dyDescent="0.25">
      <c r="C34" s="1"/>
      <c r="D34" s="10"/>
      <c r="E34" s="1"/>
      <c r="G34" s="10"/>
      <c r="H34" s="10"/>
      <c r="I34" s="1"/>
      <c r="J34" s="1"/>
      <c r="K34" s="1"/>
      <c r="N34" s="1"/>
    </row>
    <row r="35" spans="2:17" x14ac:dyDescent="0.25">
      <c r="B35" t="s">
        <v>55</v>
      </c>
    </row>
    <row r="37" spans="2:17" x14ac:dyDescent="0.25">
      <c r="C37" t="s">
        <v>67</v>
      </c>
    </row>
    <row r="38" spans="2:17" ht="15.75" thickBot="1" x14ac:dyDescent="0.3">
      <c r="C38" s="4">
        <v>5</v>
      </c>
      <c r="D38" s="85" t="s">
        <v>60</v>
      </c>
      <c r="E38" s="4" t="s">
        <v>61</v>
      </c>
      <c r="G38" s="85" t="s">
        <v>61</v>
      </c>
      <c r="H38" s="85" t="s">
        <v>60</v>
      </c>
      <c r="I38" s="5">
        <f>E39</f>
        <v>3.2</v>
      </c>
      <c r="J38" s="5" t="s">
        <v>62</v>
      </c>
      <c r="K38" s="5">
        <f>C38</f>
        <v>5</v>
      </c>
      <c r="N38" t="s">
        <v>66</v>
      </c>
      <c r="Q38" t="s">
        <v>40</v>
      </c>
    </row>
    <row r="39" spans="2:17" x14ac:dyDescent="0.25">
      <c r="C39" s="1">
        <v>100</v>
      </c>
      <c r="D39" s="85"/>
      <c r="E39" s="1">
        <v>3.2</v>
      </c>
      <c r="G39" s="85"/>
      <c r="H39" s="85"/>
      <c r="I39" s="1"/>
      <c r="J39" s="1">
        <f>C39</f>
        <v>100</v>
      </c>
      <c r="K39" s="1"/>
      <c r="N39" s="1">
        <f>I38*K38/J39</f>
        <v>0.16</v>
      </c>
    </row>
    <row r="41" spans="2:17" x14ac:dyDescent="0.25">
      <c r="C41" t="s">
        <v>73</v>
      </c>
      <c r="D41">
        <v>3.2</v>
      </c>
      <c r="E41" t="s">
        <v>74</v>
      </c>
      <c r="F41">
        <v>0.16</v>
      </c>
      <c r="G41">
        <f>D41+F41</f>
        <v>3.3600000000000003</v>
      </c>
      <c r="P41">
        <f>G41</f>
        <v>3.3600000000000003</v>
      </c>
    </row>
    <row r="43" spans="2:17" x14ac:dyDescent="0.25">
      <c r="B43" t="s">
        <v>56</v>
      </c>
    </row>
    <row r="45" spans="2:17" x14ac:dyDescent="0.25">
      <c r="C45" t="s">
        <v>67</v>
      </c>
    </row>
    <row r="46" spans="2:17" ht="15.75" thickBot="1" x14ac:dyDescent="0.3">
      <c r="C46" s="4">
        <v>20</v>
      </c>
      <c r="D46" s="85" t="s">
        <v>60</v>
      </c>
      <c r="E46" s="4" t="s">
        <v>61</v>
      </c>
      <c r="G46" s="85" t="s">
        <v>61</v>
      </c>
      <c r="H46" s="85" t="s">
        <v>60</v>
      </c>
      <c r="I46" s="5">
        <f>E47</f>
        <v>3400</v>
      </c>
      <c r="J46" s="5" t="s">
        <v>62</v>
      </c>
      <c r="K46" s="5">
        <f>C46</f>
        <v>20</v>
      </c>
      <c r="N46" t="s">
        <v>66</v>
      </c>
      <c r="Q46" t="s">
        <v>40</v>
      </c>
    </row>
    <row r="47" spans="2:17" x14ac:dyDescent="0.25">
      <c r="C47" s="1">
        <v>100</v>
      </c>
      <c r="D47" s="85"/>
      <c r="E47" s="1">
        <v>3400</v>
      </c>
      <c r="G47" s="85"/>
      <c r="H47" s="85"/>
      <c r="I47" s="1"/>
      <c r="J47" s="1">
        <f>C47</f>
        <v>100</v>
      </c>
      <c r="K47" s="1"/>
      <c r="N47" s="1">
        <f>I46*K46/J47</f>
        <v>680</v>
      </c>
    </row>
    <row r="49" spans="2:17" x14ac:dyDescent="0.25">
      <c r="C49" t="s">
        <v>73</v>
      </c>
      <c r="D49">
        <v>3400</v>
      </c>
      <c r="E49" t="s">
        <v>71</v>
      </c>
      <c r="F49">
        <v>680</v>
      </c>
      <c r="G49">
        <f>D49-F49</f>
        <v>2720</v>
      </c>
      <c r="P49">
        <f>G49</f>
        <v>2720</v>
      </c>
    </row>
    <row r="51" spans="2:17" x14ac:dyDescent="0.25">
      <c r="B51" t="s">
        <v>57</v>
      </c>
    </row>
    <row r="53" spans="2:17" x14ac:dyDescent="0.25">
      <c r="C53" t="s">
        <v>75</v>
      </c>
      <c r="D53" s="9">
        <v>1</v>
      </c>
      <c r="E53" t="s">
        <v>71</v>
      </c>
      <c r="F53" s="9">
        <v>0.4</v>
      </c>
      <c r="G53" s="9">
        <f>D53-F53</f>
        <v>0.6</v>
      </c>
    </row>
    <row r="54" spans="2:17" x14ac:dyDescent="0.25">
      <c r="C54" t="s">
        <v>67</v>
      </c>
    </row>
    <row r="55" spans="2:17" ht="15.75" thickBot="1" x14ac:dyDescent="0.3">
      <c r="C55" s="4">
        <v>60</v>
      </c>
      <c r="D55" s="85" t="s">
        <v>60</v>
      </c>
      <c r="E55" s="4">
        <v>33</v>
      </c>
      <c r="G55" s="85" t="s">
        <v>61</v>
      </c>
      <c r="H55" s="85" t="s">
        <v>60</v>
      </c>
      <c r="I55" s="5">
        <f>E55</f>
        <v>33</v>
      </c>
      <c r="J55" s="5" t="s">
        <v>62</v>
      </c>
      <c r="K55" s="5">
        <f>C56</f>
        <v>100</v>
      </c>
      <c r="N55" t="s">
        <v>66</v>
      </c>
      <c r="Q55" t="s">
        <v>40</v>
      </c>
    </row>
    <row r="56" spans="2:17" x14ac:dyDescent="0.25">
      <c r="C56" s="1">
        <v>100</v>
      </c>
      <c r="D56" s="85"/>
      <c r="E56" s="1" t="s">
        <v>61</v>
      </c>
      <c r="G56" s="85"/>
      <c r="H56" s="85"/>
      <c r="I56" s="1"/>
      <c r="J56" s="1">
        <f>C55</f>
        <v>60</v>
      </c>
      <c r="K56" s="1"/>
      <c r="N56" s="1">
        <f>I55*K55/J56</f>
        <v>55</v>
      </c>
    </row>
    <row r="60" spans="2:17" x14ac:dyDescent="0.25">
      <c r="B60" t="s">
        <v>58</v>
      </c>
    </row>
    <row r="62" spans="2:17" x14ac:dyDescent="0.25">
      <c r="C62" t="s">
        <v>75</v>
      </c>
      <c r="D62" s="9">
        <v>1</v>
      </c>
      <c r="E62" t="s">
        <v>74</v>
      </c>
      <c r="F62" s="9">
        <v>0.08</v>
      </c>
      <c r="G62" s="9">
        <f>D62+F62</f>
        <v>1.08</v>
      </c>
    </row>
    <row r="63" spans="2:17" x14ac:dyDescent="0.25">
      <c r="C63" t="s">
        <v>67</v>
      </c>
    </row>
    <row r="64" spans="2:17" ht="15.75" thickBot="1" x14ac:dyDescent="0.3">
      <c r="C64" s="4">
        <v>108</v>
      </c>
      <c r="D64" s="85" t="s">
        <v>60</v>
      </c>
      <c r="E64" s="4">
        <v>59400</v>
      </c>
      <c r="G64" s="85" t="s">
        <v>61</v>
      </c>
      <c r="H64" s="85" t="s">
        <v>60</v>
      </c>
      <c r="I64" s="5">
        <f>E64</f>
        <v>59400</v>
      </c>
      <c r="J64" s="5" t="s">
        <v>62</v>
      </c>
      <c r="K64" s="5">
        <f>C65</f>
        <v>100</v>
      </c>
      <c r="N64" t="s">
        <v>66</v>
      </c>
      <c r="Q64" t="s">
        <v>40</v>
      </c>
    </row>
    <row r="65" spans="2:17" x14ac:dyDescent="0.25">
      <c r="C65" s="1">
        <v>100</v>
      </c>
      <c r="D65" s="85"/>
      <c r="E65" s="1" t="s">
        <v>61</v>
      </c>
      <c r="G65" s="85"/>
      <c r="H65" s="85"/>
      <c r="I65" s="1"/>
      <c r="J65" s="1">
        <f>C64</f>
        <v>108</v>
      </c>
      <c r="K65" s="1"/>
      <c r="N65" s="1">
        <f>I64*K64/J65</f>
        <v>55000</v>
      </c>
    </row>
    <row r="70" spans="2:17" x14ac:dyDescent="0.25">
      <c r="B70" t="s">
        <v>59</v>
      </c>
    </row>
    <row r="72" spans="2:17" x14ac:dyDescent="0.25">
      <c r="C72" t="s">
        <v>75</v>
      </c>
      <c r="D72" t="s">
        <v>76</v>
      </c>
      <c r="H72" t="s">
        <v>78</v>
      </c>
    </row>
    <row r="73" spans="2:17" x14ac:dyDescent="0.25">
      <c r="H73" t="s">
        <v>77</v>
      </c>
    </row>
    <row r="74" spans="2:17" x14ac:dyDescent="0.25">
      <c r="D74" t="s">
        <v>79</v>
      </c>
      <c r="E74">
        <v>24</v>
      </c>
      <c r="F74" t="s">
        <v>71</v>
      </c>
      <c r="G74">
        <v>18</v>
      </c>
      <c r="H74">
        <f>24-18</f>
        <v>6</v>
      </c>
    </row>
    <row r="76" spans="2:17" x14ac:dyDescent="0.25">
      <c r="C76" t="s">
        <v>67</v>
      </c>
    </row>
    <row r="77" spans="2:17" ht="15.75" thickBot="1" x14ac:dyDescent="0.3">
      <c r="C77" s="4" t="s">
        <v>61</v>
      </c>
      <c r="D77" s="85" t="s">
        <v>60</v>
      </c>
      <c r="E77" s="4">
        <v>6</v>
      </c>
      <c r="G77" s="85" t="s">
        <v>61</v>
      </c>
      <c r="H77" s="85" t="s">
        <v>60</v>
      </c>
      <c r="I77" s="5">
        <f>E77</f>
        <v>6</v>
      </c>
      <c r="J77" s="5" t="s">
        <v>62</v>
      </c>
      <c r="K77" s="5">
        <f>C78</f>
        <v>100</v>
      </c>
      <c r="N77" t="s">
        <v>66</v>
      </c>
      <c r="Q77" t="s">
        <v>40</v>
      </c>
    </row>
    <row r="78" spans="2:17" x14ac:dyDescent="0.25">
      <c r="C78" s="1">
        <v>100</v>
      </c>
      <c r="D78" s="85"/>
      <c r="E78" s="1">
        <v>24</v>
      </c>
      <c r="G78" s="85"/>
      <c r="H78" s="85"/>
      <c r="I78" s="1"/>
      <c r="J78" s="1">
        <f>E78</f>
        <v>24</v>
      </c>
      <c r="K78" s="1"/>
      <c r="N78" s="1">
        <f>I77*K77/J78</f>
        <v>25</v>
      </c>
    </row>
    <row r="82" spans="2:2" x14ac:dyDescent="0.25">
      <c r="B82" s="8" t="s">
        <v>72</v>
      </c>
    </row>
    <row r="100" spans="2:7" x14ac:dyDescent="0.25">
      <c r="B100" t="s">
        <v>18</v>
      </c>
    </row>
    <row r="102" spans="2:7" x14ac:dyDescent="0.25">
      <c r="D102" t="s">
        <v>47</v>
      </c>
      <c r="G102" t="s">
        <v>40</v>
      </c>
    </row>
    <row r="103" spans="2:7" x14ac:dyDescent="0.25">
      <c r="B103" t="s">
        <v>1</v>
      </c>
      <c r="C103" t="s">
        <v>2</v>
      </c>
      <c r="D103" s="1">
        <v>1</v>
      </c>
      <c r="G103" t="str">
        <f>IF(D103=$X$5,$X$6,IF(D103='Taul1 (2)'!D24,$X$7,$X$8))</f>
        <v>O i k e i n</v>
      </c>
    </row>
    <row r="104" spans="2:7" x14ac:dyDescent="0.25">
      <c r="B104" t="s">
        <v>5</v>
      </c>
      <c r="C104" t="s">
        <v>6</v>
      </c>
      <c r="D104" s="1">
        <v>2</v>
      </c>
      <c r="G104" t="str">
        <f>IF(D104=$X$5,$X$6,IF(D104='Taul1 (2)'!D25,$X$7,$X$8))</f>
        <v>hups</v>
      </c>
    </row>
    <row r="105" spans="2:7" x14ac:dyDescent="0.25">
      <c r="B105" t="s">
        <v>3</v>
      </c>
      <c r="C105" t="s">
        <v>4</v>
      </c>
      <c r="D105" s="1" t="s">
        <v>42</v>
      </c>
      <c r="G105" t="str">
        <f>IF(D105=$X$5,$X$6,IF(D105='Taul1 (2)'!D26,$X$7,$X$8))</f>
        <v>odottaa</v>
      </c>
    </row>
    <row r="106" spans="2:7" x14ac:dyDescent="0.25">
      <c r="B106" t="s">
        <v>7</v>
      </c>
      <c r="C106" t="s">
        <v>8</v>
      </c>
      <c r="D106" s="1" t="s">
        <v>42</v>
      </c>
      <c r="G106" t="str">
        <f>IF(D106=$X$5,$X$6,IF(D106='Taul1 (2)'!D27,$X$7,$X$8))</f>
        <v>odottaa</v>
      </c>
    </row>
    <row r="111" spans="2:7" x14ac:dyDescent="0.25">
      <c r="B111" t="s">
        <v>19</v>
      </c>
    </row>
    <row r="112" spans="2:7" x14ac:dyDescent="0.25">
      <c r="D112" t="s">
        <v>48</v>
      </c>
      <c r="G112" t="s">
        <v>40</v>
      </c>
    </row>
    <row r="113" spans="2:15" x14ac:dyDescent="0.25">
      <c r="D113" s="1" t="s">
        <v>42</v>
      </c>
      <c r="G113" t="str">
        <f>IF(D113=$X$5,$X$6,IF(D113='Taul1 (2)'!D34,$X$7,$X$8))</f>
        <v>odottaa</v>
      </c>
    </row>
    <row r="116" spans="2:15" x14ac:dyDescent="0.25">
      <c r="B116" t="s">
        <v>20</v>
      </c>
    </row>
    <row r="117" spans="2:15" x14ac:dyDescent="0.25">
      <c r="D117" t="s">
        <v>48</v>
      </c>
      <c r="G117" t="s">
        <v>40</v>
      </c>
    </row>
    <row r="118" spans="2:15" x14ac:dyDescent="0.25">
      <c r="D118" s="1">
        <v>64</v>
      </c>
      <c r="G118" t="str">
        <f>IF(D118=$X$5,$X$6,IF(D118='Taul1 (2)'!D39,$X$7,$X$8))</f>
        <v>O i k e i n</v>
      </c>
    </row>
    <row r="123" spans="2:15" x14ac:dyDescent="0.25">
      <c r="B123" t="s">
        <v>21</v>
      </c>
      <c r="L123" t="s">
        <v>9</v>
      </c>
    </row>
    <row r="124" spans="2:15" x14ac:dyDescent="0.25">
      <c r="D124" t="s">
        <v>48</v>
      </c>
      <c r="G124" t="s">
        <v>40</v>
      </c>
      <c r="L124" t="s">
        <v>48</v>
      </c>
      <c r="O124" t="s">
        <v>40</v>
      </c>
    </row>
    <row r="125" spans="2:15" x14ac:dyDescent="0.25">
      <c r="D125" s="2" t="s">
        <v>49</v>
      </c>
      <c r="G125" t="str">
        <f>IF(D125=$X$5,$X$6,IF(D125='Taul1 (2)'!D46,$X$7,$X$8))</f>
        <v>O i k e i n</v>
      </c>
      <c r="L125" s="1">
        <v>25</v>
      </c>
      <c r="O125" t="str">
        <f>IF(L125=$X$5,$X$6,IF(L125='Taul1 (2)'!L46,$X$7,$X$8))</f>
        <v>O i k e i n</v>
      </c>
    </row>
    <row r="129" spans="2:15" x14ac:dyDescent="0.25">
      <c r="B129" t="s">
        <v>22</v>
      </c>
    </row>
    <row r="131" spans="2:15" x14ac:dyDescent="0.25">
      <c r="B131" t="s">
        <v>1</v>
      </c>
      <c r="C131" t="s">
        <v>10</v>
      </c>
      <c r="L131" t="s">
        <v>5</v>
      </c>
      <c r="M131" t="s">
        <v>11</v>
      </c>
    </row>
    <row r="132" spans="2:15" x14ac:dyDescent="0.25">
      <c r="D132" t="s">
        <v>48</v>
      </c>
      <c r="G132" t="s">
        <v>40</v>
      </c>
      <c r="L132" t="s">
        <v>50</v>
      </c>
      <c r="O132" t="s">
        <v>40</v>
      </c>
    </row>
    <row r="133" spans="2:15" x14ac:dyDescent="0.25">
      <c r="D133" s="3">
        <v>25</v>
      </c>
      <c r="G133" t="str">
        <f>IF(D133=$X$5,$X$6,IF(D133='Taul1 (2)'!D54,$X$7,$X$8))</f>
        <v>O i k e i n</v>
      </c>
      <c r="L133" s="1">
        <v>16.2</v>
      </c>
      <c r="O133" t="str">
        <f>IF(L133=$X$5,$X$6,IF(L133='Taul1 (2)'!L54,$X$7,$X$8))</f>
        <v>O i k e i n</v>
      </c>
    </row>
    <row r="138" spans="2:15" x14ac:dyDescent="0.25">
      <c r="B138" t="s">
        <v>23</v>
      </c>
      <c r="C138" t="s">
        <v>12</v>
      </c>
      <c r="F138" t="s">
        <v>5</v>
      </c>
      <c r="G138" t="s">
        <v>13</v>
      </c>
    </row>
    <row r="139" spans="2:15" x14ac:dyDescent="0.25">
      <c r="B139" t="s">
        <v>24</v>
      </c>
    </row>
    <row r="140" spans="2:15" x14ac:dyDescent="0.25">
      <c r="B140" t="s">
        <v>25</v>
      </c>
      <c r="I140" t="s">
        <v>1</v>
      </c>
      <c r="J140" t="s">
        <v>14</v>
      </c>
      <c r="K140" t="s">
        <v>5</v>
      </c>
      <c r="L140" t="s">
        <v>15</v>
      </c>
    </row>
    <row r="141" spans="2:15" x14ac:dyDescent="0.25">
      <c r="B141" t="s">
        <v>26</v>
      </c>
    </row>
    <row r="142" spans="2:15" x14ac:dyDescent="0.25">
      <c r="B142" t="s">
        <v>27</v>
      </c>
    </row>
    <row r="143" spans="2:15" x14ac:dyDescent="0.25">
      <c r="B143" t="s">
        <v>28</v>
      </c>
      <c r="F143" t="s">
        <v>1</v>
      </c>
      <c r="G143" t="s">
        <v>16</v>
      </c>
      <c r="M143" t="s">
        <v>5</v>
      </c>
      <c r="N143" t="s">
        <v>17</v>
      </c>
    </row>
    <row r="144" spans="2:15" x14ac:dyDescent="0.25">
      <c r="B144" t="s">
        <v>29</v>
      </c>
    </row>
    <row r="145" spans="2:2" x14ac:dyDescent="0.25">
      <c r="B145" t="s">
        <v>30</v>
      </c>
    </row>
    <row r="146" spans="2:2" x14ac:dyDescent="0.25">
      <c r="B146" t="s">
        <v>31</v>
      </c>
    </row>
    <row r="147" spans="2:2" x14ac:dyDescent="0.25">
      <c r="B147" t="s">
        <v>32</v>
      </c>
    </row>
    <row r="148" spans="2:2" x14ac:dyDescent="0.25">
      <c r="B148" t="s">
        <v>33</v>
      </c>
    </row>
    <row r="149" spans="2:2" x14ac:dyDescent="0.25">
      <c r="B149" t="s">
        <v>34</v>
      </c>
    </row>
    <row r="150" spans="2:2" x14ac:dyDescent="0.25">
      <c r="B150" t="s">
        <v>35</v>
      </c>
    </row>
    <row r="151" spans="2:2" x14ac:dyDescent="0.25">
      <c r="B151" t="s">
        <v>36</v>
      </c>
    </row>
    <row r="152" spans="2:2" x14ac:dyDescent="0.25">
      <c r="B152" t="s">
        <v>37</v>
      </c>
    </row>
    <row r="153" spans="2:2" x14ac:dyDescent="0.25">
      <c r="B153" t="s">
        <v>38</v>
      </c>
    </row>
    <row r="154" spans="2:2" x14ac:dyDescent="0.25">
      <c r="B154" t="s">
        <v>39</v>
      </c>
    </row>
  </sheetData>
  <mergeCells count="28">
    <mergeCell ref="J2:J3"/>
    <mergeCell ref="D8:D9"/>
    <mergeCell ref="G8:G9"/>
    <mergeCell ref="H8:H9"/>
    <mergeCell ref="D15:D16"/>
    <mergeCell ref="G15:G16"/>
    <mergeCell ref="H15:H16"/>
    <mergeCell ref="D24:D25"/>
    <mergeCell ref="G24:G25"/>
    <mergeCell ref="H24:H25"/>
    <mergeCell ref="D32:D33"/>
    <mergeCell ref="G32:G33"/>
    <mergeCell ref="H32:H33"/>
    <mergeCell ref="D38:D39"/>
    <mergeCell ref="G38:G39"/>
    <mergeCell ref="H38:H39"/>
    <mergeCell ref="D46:D47"/>
    <mergeCell ref="G46:G47"/>
    <mergeCell ref="H46:H47"/>
    <mergeCell ref="D77:D78"/>
    <mergeCell ref="G77:G78"/>
    <mergeCell ref="H77:H78"/>
    <mergeCell ref="D55:D56"/>
    <mergeCell ref="G55:G56"/>
    <mergeCell ref="H55:H56"/>
    <mergeCell ref="D64:D65"/>
    <mergeCell ref="G64:G65"/>
    <mergeCell ref="H64:H6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D5EF8-4325-4F1D-96AD-7109B774A20F}">
  <dimension ref="B1:X74"/>
  <sheetViews>
    <sheetView workbookViewId="0">
      <selection activeCell="G5" sqref="G5"/>
    </sheetView>
  </sheetViews>
  <sheetFormatPr defaultRowHeight="15" x14ac:dyDescent="0.25"/>
  <cols>
    <col min="2" max="2" width="5.140625" customWidth="1"/>
    <col min="3" max="3" width="13.5703125" customWidth="1"/>
    <col min="7" max="7" width="11" customWidth="1"/>
  </cols>
  <sheetData>
    <row r="1" spans="2:24" x14ac:dyDescent="0.25">
      <c r="D1" t="s">
        <v>0</v>
      </c>
    </row>
    <row r="3" spans="2:24" x14ac:dyDescent="0.25">
      <c r="B3" t="s">
        <v>51</v>
      </c>
      <c r="K3">
        <f>34*750/100</f>
        <v>255</v>
      </c>
      <c r="V3" t="s">
        <v>40</v>
      </c>
      <c r="W3" t="s">
        <v>41</v>
      </c>
      <c r="X3" t="s">
        <v>42</v>
      </c>
    </row>
    <row r="4" spans="2:24" x14ac:dyDescent="0.25">
      <c r="D4" t="s">
        <v>48</v>
      </c>
      <c r="G4" t="s">
        <v>40</v>
      </c>
      <c r="X4" t="s">
        <v>44</v>
      </c>
    </row>
    <row r="5" spans="2:24" x14ac:dyDescent="0.25">
      <c r="D5" s="1">
        <v>255</v>
      </c>
      <c r="G5" t="str">
        <f>IF(D5=$X$3,$X$4,IF(D5='Taul1 (2)'!D5,$X$5,$X$6))</f>
        <v>O i k e i n</v>
      </c>
      <c r="X5" t="s">
        <v>45</v>
      </c>
    </row>
    <row r="6" spans="2:24" x14ac:dyDescent="0.25">
      <c r="X6" t="s">
        <v>46</v>
      </c>
    </row>
    <row r="8" spans="2:24" x14ac:dyDescent="0.25">
      <c r="B8" t="s">
        <v>52</v>
      </c>
    </row>
    <row r="9" spans="2:24" x14ac:dyDescent="0.25">
      <c r="B9" t="s">
        <v>53</v>
      </c>
    </row>
    <row r="10" spans="2:24" x14ac:dyDescent="0.25">
      <c r="B10" t="s">
        <v>54</v>
      </c>
    </row>
    <row r="11" spans="2:24" x14ac:dyDescent="0.25">
      <c r="B11" t="s">
        <v>55</v>
      </c>
    </row>
    <row r="12" spans="2:24" x14ac:dyDescent="0.25">
      <c r="B12" t="s">
        <v>56</v>
      </c>
    </row>
    <row r="13" spans="2:24" x14ac:dyDescent="0.25">
      <c r="B13" t="s">
        <v>57</v>
      </c>
    </row>
    <row r="14" spans="2:24" x14ac:dyDescent="0.25">
      <c r="B14" t="s">
        <v>58</v>
      </c>
    </row>
    <row r="15" spans="2:24" x14ac:dyDescent="0.25">
      <c r="B15" t="s">
        <v>59</v>
      </c>
    </row>
    <row r="21" spans="2:7" x14ac:dyDescent="0.25">
      <c r="B21" t="s">
        <v>18</v>
      </c>
    </row>
    <row r="23" spans="2:7" x14ac:dyDescent="0.25">
      <c r="D23" t="s">
        <v>43</v>
      </c>
      <c r="G23" t="s">
        <v>40</v>
      </c>
    </row>
    <row r="24" spans="2:7" x14ac:dyDescent="0.25">
      <c r="B24" t="s">
        <v>1</v>
      </c>
      <c r="C24" t="s">
        <v>2</v>
      </c>
      <c r="D24">
        <v>1</v>
      </c>
    </row>
    <row r="25" spans="2:7" x14ac:dyDescent="0.25">
      <c r="B25" t="s">
        <v>5</v>
      </c>
      <c r="C25" t="s">
        <v>6</v>
      </c>
      <c r="D25">
        <v>2.4</v>
      </c>
    </row>
    <row r="26" spans="2:7" x14ac:dyDescent="0.25">
      <c r="B26" t="s">
        <v>3</v>
      </c>
      <c r="C26" t="s">
        <v>4</v>
      </c>
      <c r="D26">
        <v>0.5</v>
      </c>
    </row>
    <row r="27" spans="2:7" x14ac:dyDescent="0.25">
      <c r="B27" t="s">
        <v>7</v>
      </c>
      <c r="C27" t="s">
        <v>8</v>
      </c>
      <c r="D27">
        <v>1.4999999999999999E-2</v>
      </c>
    </row>
    <row r="32" spans="2:7" x14ac:dyDescent="0.25">
      <c r="B32" t="s">
        <v>19</v>
      </c>
    </row>
    <row r="33" spans="2:15" x14ac:dyDescent="0.25">
      <c r="D33" t="s">
        <v>48</v>
      </c>
      <c r="G33" t="s">
        <v>40</v>
      </c>
    </row>
    <row r="34" spans="2:15" x14ac:dyDescent="0.25">
      <c r="D34" s="1">
        <v>85</v>
      </c>
      <c r="G34" t="str">
        <f>IF(D34=$X$3,$X$4,IF(D34='Taul1 (2)'!D44,$X$5,$X$6))</f>
        <v>hups</v>
      </c>
    </row>
    <row r="37" spans="2:15" x14ac:dyDescent="0.25">
      <c r="B37" t="s">
        <v>20</v>
      </c>
    </row>
    <row r="38" spans="2:15" x14ac:dyDescent="0.25">
      <c r="D38" t="s">
        <v>48</v>
      </c>
      <c r="G38" t="s">
        <v>40</v>
      </c>
    </row>
    <row r="39" spans="2:15" x14ac:dyDescent="0.25">
      <c r="D39" s="1">
        <v>64</v>
      </c>
      <c r="G39" t="str">
        <f>IF(D39=$X$3,$X$4,IF(D39='Taul1 (2)'!D39,$X$5,$X$6))</f>
        <v>O i k e i n</v>
      </c>
    </row>
    <row r="44" spans="2:15" x14ac:dyDescent="0.25">
      <c r="B44" t="s">
        <v>21</v>
      </c>
      <c r="L44" t="s">
        <v>9</v>
      </c>
    </row>
    <row r="45" spans="2:15" x14ac:dyDescent="0.25">
      <c r="D45" t="s">
        <v>48</v>
      </c>
      <c r="G45" t="s">
        <v>40</v>
      </c>
      <c r="L45" t="s">
        <v>48</v>
      </c>
      <c r="O45" t="s">
        <v>40</v>
      </c>
    </row>
    <row r="46" spans="2:15" x14ac:dyDescent="0.25">
      <c r="D46" s="2" t="s">
        <v>49</v>
      </c>
      <c r="G46" t="str">
        <f>IF(D46=$X$3,$X$4,IF(D46='Taul1 (2)'!D46,$X$5,$X$6))</f>
        <v>O i k e i n</v>
      </c>
      <c r="L46" s="1">
        <v>25</v>
      </c>
      <c r="O46" t="str">
        <f>IF(L46=$X$3,$X$4,IF(L46='Taul1 (2)'!L46,$X$5,$X$6))</f>
        <v>O i k e i n</v>
      </c>
    </row>
    <row r="50" spans="2:21" x14ac:dyDescent="0.25">
      <c r="B50" t="s">
        <v>22</v>
      </c>
    </row>
    <row r="52" spans="2:21" x14ac:dyDescent="0.25">
      <c r="B52" t="s">
        <v>1</v>
      </c>
      <c r="C52" t="s">
        <v>10</v>
      </c>
      <c r="L52" t="s">
        <v>5</v>
      </c>
      <c r="M52" t="s">
        <v>11</v>
      </c>
      <c r="T52">
        <f>179-150</f>
        <v>29</v>
      </c>
    </row>
    <row r="53" spans="2:21" x14ac:dyDescent="0.25">
      <c r="D53" t="s">
        <v>48</v>
      </c>
      <c r="G53" t="s">
        <v>40</v>
      </c>
      <c r="L53" t="s">
        <v>48</v>
      </c>
      <c r="O53" t="s">
        <v>40</v>
      </c>
    </row>
    <row r="54" spans="2:21" x14ac:dyDescent="0.25">
      <c r="D54" s="3">
        <v>25</v>
      </c>
      <c r="G54" t="str">
        <f>IF(D54=$X$3,$X$4,IF(D54='Taul1 (2)'!D54,$X$5,$X$6))</f>
        <v>O i k e i n</v>
      </c>
      <c r="L54" s="1">
        <v>16.2</v>
      </c>
      <c r="O54" t="str">
        <f>IF(L54=$X$3,$X$4,IF(L54='Taul1 (2)'!L54,$X$5,$X$6))</f>
        <v>O i k e i n</v>
      </c>
      <c r="T54">
        <f>2900/179</f>
        <v>16.201117318435752</v>
      </c>
    </row>
    <row r="58" spans="2:21" x14ac:dyDescent="0.25">
      <c r="B58" t="s">
        <v>23</v>
      </c>
      <c r="C58" t="s">
        <v>12</v>
      </c>
      <c r="F58" t="s">
        <v>5</v>
      </c>
      <c r="G58" t="s">
        <v>13</v>
      </c>
      <c r="U58">
        <f>0.1620112*179</f>
        <v>29.000004799999999</v>
      </c>
    </row>
    <row r="59" spans="2:21" x14ac:dyDescent="0.25">
      <c r="B59" t="s">
        <v>24</v>
      </c>
    </row>
    <row r="60" spans="2:21" x14ac:dyDescent="0.25">
      <c r="B60" t="s">
        <v>25</v>
      </c>
      <c r="I60" t="s">
        <v>1</v>
      </c>
      <c r="J60" t="s">
        <v>14</v>
      </c>
      <c r="K60" t="s">
        <v>5</v>
      </c>
      <c r="L60" t="s">
        <v>15</v>
      </c>
    </row>
    <row r="61" spans="2:21" x14ac:dyDescent="0.25">
      <c r="B61" t="s">
        <v>26</v>
      </c>
    </row>
    <row r="62" spans="2:21" x14ac:dyDescent="0.25">
      <c r="B62" t="s">
        <v>27</v>
      </c>
    </row>
    <row r="63" spans="2:21" x14ac:dyDescent="0.25">
      <c r="B63" t="s">
        <v>28</v>
      </c>
      <c r="F63" t="s">
        <v>1</v>
      </c>
      <c r="G63" t="s">
        <v>16</v>
      </c>
      <c r="M63" t="s">
        <v>5</v>
      </c>
      <c r="N63" t="s">
        <v>17</v>
      </c>
    </row>
    <row r="64" spans="2:21" x14ac:dyDescent="0.25">
      <c r="B64" t="s">
        <v>29</v>
      </c>
    </row>
    <row r="65" spans="2:2" x14ac:dyDescent="0.25">
      <c r="B65" t="s">
        <v>30</v>
      </c>
    </row>
    <row r="66" spans="2:2" x14ac:dyDescent="0.25">
      <c r="B66" t="s">
        <v>31</v>
      </c>
    </row>
    <row r="67" spans="2:2" x14ac:dyDescent="0.25">
      <c r="B67" t="s">
        <v>32</v>
      </c>
    </row>
    <row r="68" spans="2:2" x14ac:dyDescent="0.25">
      <c r="B68" t="s">
        <v>33</v>
      </c>
    </row>
    <row r="69" spans="2:2" x14ac:dyDescent="0.25">
      <c r="B69" t="s">
        <v>34</v>
      </c>
    </row>
    <row r="70" spans="2:2" x14ac:dyDescent="0.25">
      <c r="B70" t="s">
        <v>35</v>
      </c>
    </row>
    <row r="71" spans="2:2" x14ac:dyDescent="0.25">
      <c r="B71" t="s">
        <v>36</v>
      </c>
    </row>
    <row r="72" spans="2:2" x14ac:dyDescent="0.25">
      <c r="B72" t="s">
        <v>37</v>
      </c>
    </row>
    <row r="73" spans="2:2" x14ac:dyDescent="0.25">
      <c r="B73" t="s">
        <v>38</v>
      </c>
    </row>
    <row r="74" spans="2:2" x14ac:dyDescent="0.25">
      <c r="B74" t="s">
        <v>39</v>
      </c>
    </row>
  </sheetData>
  <dataValidations disablePrompts="1" count="1">
    <dataValidation allowBlank="1" showInputMessage="1" showErrorMessage="1" promptTitle="Vain luku" sqref="D34" xr:uid="{B0CF934B-53E6-4252-8B1C-244273444CE8}"/>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Ohje</vt:lpstr>
      <vt:lpstr>Laskuja</vt:lpstr>
      <vt:lpstr>Laskuja (2)</vt:lpstr>
      <vt:lpstr>Taul1 (3)</vt:lpstr>
      <vt:lpstr>Taul1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Antti Ylänen</dc:creator>
  <cp:lastModifiedBy>Antti Ylänen</cp:lastModifiedBy>
  <dcterms:created xsi:type="dcterms:W3CDTF">2015-06-05T18:19:34Z</dcterms:created>
  <dcterms:modified xsi:type="dcterms:W3CDTF">2019-10-30T09:39:00Z</dcterms:modified>
</cp:coreProperties>
</file>