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9696" windowHeight="6540" tabRatio="817" activeTab="0"/>
  </bookViews>
  <sheets>
    <sheet name="Testiohje" sheetId="1" r:id="rId1"/>
    <sheet name="Ostoraja" sheetId="2" r:id="rId2"/>
    <sheet name="Ostoraja (2)" sheetId="3" state="hidden" r:id="rId3"/>
    <sheet name="Palautuspäivä" sheetId="4" r:id="rId4"/>
    <sheet name="Palautuspäivä (2)" sheetId="5" state="hidden" r:id="rId5"/>
    <sheet name="Palautus 3 vast" sheetId="6" r:id="rId6"/>
    <sheet name="Palautus 3 vast (2)" sheetId="7" state="hidden" r:id="rId7"/>
    <sheet name="Paketit" sheetId="8" r:id="rId8"/>
    <sheet name="Paketit (2)" sheetId="9" state="hidden" r:id="rId9"/>
    <sheet name="Pap hintoja" sheetId="10" r:id="rId10"/>
    <sheet name="Palautus Phaku" sheetId="11" r:id="rId11"/>
    <sheet name="Palautus Jos" sheetId="12" r:id="rId12"/>
    <sheet name="Pap hintoja (2)" sheetId="13" state="hidden" r:id="rId13"/>
  </sheets>
  <definedNames/>
  <calcPr fullCalcOnLoad="1"/>
</workbook>
</file>

<file path=xl/sharedStrings.xml><?xml version="1.0" encoding="utf-8"?>
<sst xmlns="http://schemas.openxmlformats.org/spreadsheetml/2006/main" count="379" uniqueCount="123">
  <si>
    <t>ostot</t>
  </si>
  <si>
    <t>lautaset</t>
  </si>
  <si>
    <t>haarukat</t>
  </si>
  <si>
    <t>veitset</t>
  </si>
  <si>
    <t>lusikat</t>
  </si>
  <si>
    <t>tammi yht</t>
  </si>
  <si>
    <t>lopullinen sis osto hinta</t>
  </si>
  <si>
    <t>alennusraja</t>
  </si>
  <si>
    <t>uuden hinnan kerroin</t>
  </si>
  <si>
    <t>Vertaa lainauspäivää ja lainan päättymispäivää</t>
  </si>
  <si>
    <t>Jos aikaa on jäljellä, tulee vastausteksti:</t>
  </si>
  <si>
    <t>Aikaa on jäljellä</t>
  </si>
  <si>
    <t>Jos aika on mennyt umpeen tulee teksti:</t>
  </si>
  <si>
    <t>MUISTUTUS</t>
  </si>
  <si>
    <t>Lainan päättymis pvm:</t>
  </si>
  <si>
    <t>henkilö</t>
  </si>
  <si>
    <t>"nyt on"</t>
  </si>
  <si>
    <t>Onko palautettava</t>
  </si>
  <si>
    <t>sari</t>
  </si>
  <si>
    <t>kari</t>
  </si>
  <si>
    <t>mari</t>
  </si>
  <si>
    <t>veikko</t>
  </si>
  <si>
    <t>urho</t>
  </si>
  <si>
    <t>tiina</t>
  </si>
  <si>
    <t>tauno</t>
  </si>
  <si>
    <t>mauno</t>
  </si>
  <si>
    <t>päivi</t>
  </si>
  <si>
    <t>ulla</t>
  </si>
  <si>
    <t>"Tänään" tulee teksti:</t>
  </si>
  <si>
    <t>Palauta tänään</t>
  </si>
  <si>
    <t>Sirpa</t>
  </si>
  <si>
    <t>Heikki</t>
  </si>
  <si>
    <t>Kuljetuspalvelu</t>
  </si>
  <si>
    <t>Lisähintakerroin</t>
  </si>
  <si>
    <t>Särkyvä</t>
  </si>
  <si>
    <t>Jos-funktion avulla Paketin laatu vaikuttaa hintaan</t>
  </si>
  <si>
    <t>Suuri</t>
  </si>
  <si>
    <t>Pika</t>
  </si>
  <si>
    <t>Kuljetuksen lopullinen hinta määräytyy pakettivalinnan mukaisesta lisähintakertoimesta, O-P- taulukko</t>
  </si>
  <si>
    <t>Normaali</t>
  </si>
  <si>
    <t>Kuljetuksen hinta kertaa tilanteen mukainen kerroin</t>
  </si>
  <si>
    <t>Tavaran paino kg</t>
  </si>
  <si>
    <t>paino kerroin</t>
  </si>
  <si>
    <t>Määrä</t>
  </si>
  <si>
    <t>Matka km</t>
  </si>
  <si>
    <t>km kerroin</t>
  </si>
  <si>
    <t>Kuljetuksen hinta</t>
  </si>
  <si>
    <t>Paketin valinta</t>
  </si>
  <si>
    <t>Kuljetuksen lopullinen hinta</t>
  </si>
  <si>
    <t>Tarkistus</t>
  </si>
  <si>
    <t>Jos-funktiona</t>
  </si>
  <si>
    <t>Phakuna</t>
  </si>
  <si>
    <t>Paperikopioiden hintoja</t>
  </si>
  <si>
    <t>määrä</t>
  </si>
  <si>
    <t>kappalehinta</t>
  </si>
  <si>
    <t>alle 5</t>
  </si>
  <si>
    <t>5 - 10</t>
  </si>
  <si>
    <t>11 - 20</t>
  </si>
  <si>
    <t>yli 20</t>
  </si>
  <si>
    <t>Tilaaja</t>
  </si>
  <si>
    <t>kappale- hinta</t>
  </si>
  <si>
    <t>rivin kokonais- hinta</t>
  </si>
  <si>
    <t>Jos sekä ja-funktio</t>
  </si>
  <si>
    <t>Kettunen</t>
  </si>
  <si>
    <t>Phaku</t>
  </si>
  <si>
    <t>Jos vai Phaku, pohdintaa</t>
  </si>
  <si>
    <t>Laita Phaku- rajat</t>
  </si>
  <si>
    <t>jos</t>
  </si>
  <si>
    <t>Jos</t>
  </si>
  <si>
    <t>Laita Phaku-rajat</t>
  </si>
  <si>
    <t>Kokeile, laita eri määriä tilatuksia</t>
  </si>
  <si>
    <t>Jos ostot yltää rajaan 100, tulee 10% alennus ostohintaan</t>
  </si>
  <si>
    <t>Kaikissa tehtävissä laske vihreisiin soluihin</t>
  </si>
  <si>
    <t>Jos ei ylletä rajaan, ei saada alennusta</t>
  </si>
  <si>
    <t>&gt;&gt;&gt;&gt; Huomaa,  kaikissa olosuhteissa pitää tulla järkevä vastaus &lt;&lt;&lt;&lt;</t>
  </si>
  <si>
    <t>ÄLKÄÄ VÄLITTÄKÖ TAULUKOISTA: 
JOKIN(2), NE OVAT TARKISTUSTEKNIIKKAA</t>
  </si>
  <si>
    <t>Alla olevissa taulukoissa on valmiit funktiot</t>
  </si>
  <si>
    <t>Kokeile seuraavasti:</t>
  </si>
  <si>
    <t>Katso funktion tulos</t>
  </si>
  <si>
    <t>Laita jokin eri tieto (luku tai pvm) siniseen soluun:</t>
  </si>
  <si>
    <t>ÄLKÄÄ VÄLITTÄKÖ TAULUKOISTA: 
JOKIN(2), NE OVAT TARKISTUSTEKNIIKKAA
PIILOTIN KYSEISET TAULUKOT</t>
  </si>
  <si>
    <t>-100 pv</t>
  </si>
  <si>
    <t>Vastaukseksi:</t>
  </si>
  <si>
    <t>Aikaa on jäljellä x pv</t>
  </si>
  <si>
    <t>Palautettava tänään</t>
  </si>
  <si>
    <t>-50 pv</t>
  </si>
  <si>
    <t>Palautettava tänään 0 pv</t>
  </si>
  <si>
    <t>-25 pv</t>
  </si>
  <si>
    <t>MUISTUTUS -X PV</t>
  </si>
  <si>
    <t>-10 pv</t>
  </si>
  <si>
    <t>-9 pv</t>
  </si>
  <si>
    <t>-8 pv</t>
  </si>
  <si>
    <t>-7 pv</t>
  </si>
  <si>
    <t>-6 pv</t>
  </si>
  <si>
    <t>-5 pv</t>
  </si>
  <si>
    <t>-4 pv</t>
  </si>
  <si>
    <t>-3 pv</t>
  </si>
  <si>
    <t>-2 pv</t>
  </si>
  <si>
    <t>-1 pv</t>
  </si>
  <si>
    <t>0 pv</t>
  </si>
  <si>
    <t>1 pv</t>
  </si>
  <si>
    <t>2 pv</t>
  </si>
  <si>
    <t>3 pv</t>
  </si>
  <si>
    <t>4 pv</t>
  </si>
  <si>
    <t>5 pv</t>
  </si>
  <si>
    <t>6 pv</t>
  </si>
  <si>
    <t>7 pv</t>
  </si>
  <si>
    <t>8 pv</t>
  </si>
  <si>
    <t>9 pv</t>
  </si>
  <si>
    <t>10 pv</t>
  </si>
  <si>
    <t>25 pv</t>
  </si>
  <si>
    <t>50 pv</t>
  </si>
  <si>
    <t>100 pv</t>
  </si>
  <si>
    <t>tyhjä:</t>
  </si>
  <si>
    <t xml:space="preserve">  </t>
  </si>
  <si>
    <t>sulku auki</t>
  </si>
  <si>
    <t xml:space="preserve">( </t>
  </si>
  <si>
    <t>sulku kiinni</t>
  </si>
  <si>
    <t xml:space="preserve"> )</t>
  </si>
  <si>
    <t>Aikaa on jäljellä, sekä päivien määrä</t>
  </si>
  <si>
    <t>määre</t>
  </si>
  <si>
    <t xml:space="preserve"> pv</t>
  </si>
  <si>
    <t>MUISTUTUS, sekä myöhästyspäivien määrä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</si>
</sst>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-40B]d\.\ mmmm&quot;ta &quot;yyyy"/>
  </numFmts>
  <fonts count="5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8"/>
      <color indexed="9"/>
      <name val="Arial"/>
      <family val="2"/>
    </font>
    <font>
      <b/>
      <sz val="8"/>
      <color indexed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5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3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/>
    </xf>
    <xf numFmtId="0" fontId="1" fillId="34" borderId="12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>
      <alignment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14" fontId="2" fillId="0" borderId="19" xfId="0" applyNumberFormat="1" applyFont="1" applyBorder="1" applyAlignment="1">
      <alignment horizontal="center"/>
    </xf>
    <xf numFmtId="0" fontId="4" fillId="33" borderId="2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35" borderId="0" xfId="0" applyFill="1" applyAlignment="1">
      <alignment/>
    </xf>
    <xf numFmtId="0" fontId="47" fillId="36" borderId="0" xfId="0" applyFont="1" applyFill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4" fontId="2" fillId="0" borderId="0" xfId="60" applyFont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0" xfId="0" applyFont="1" applyAlignment="1">
      <alignment/>
    </xf>
    <xf numFmtId="0" fontId="6" fillId="37" borderId="19" xfId="0" applyFont="1" applyFill="1" applyBorder="1" applyAlignment="1">
      <alignment horizontal="left"/>
    </xf>
    <xf numFmtId="0" fontId="6" fillId="37" borderId="19" xfId="0" applyFont="1" applyFill="1" applyBorder="1" applyAlignment="1">
      <alignment horizontal="center"/>
    </xf>
    <xf numFmtId="0" fontId="2" fillId="0" borderId="21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3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8" xfId="0" applyFont="1" applyBorder="1" applyAlignment="1">
      <alignment horizontal="center"/>
    </xf>
    <xf numFmtId="0" fontId="7" fillId="33" borderId="0" xfId="0" applyFont="1" applyFill="1" applyAlignment="1">
      <alignment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2" fillId="35" borderId="28" xfId="0" applyFont="1" applyFill="1" applyBorder="1" applyAlignment="1">
      <alignment horizontal="center"/>
    </xf>
    <xf numFmtId="0" fontId="1" fillId="35" borderId="12" xfId="0" applyFont="1" applyFill="1" applyBorder="1" applyAlignment="1" applyProtection="1">
      <alignment horizontal="center"/>
      <protection locked="0"/>
    </xf>
    <xf numFmtId="0" fontId="2" fillId="35" borderId="0" xfId="0" applyFont="1" applyFill="1" applyBorder="1" applyAlignment="1">
      <alignment horizontal="left"/>
    </xf>
    <xf numFmtId="0" fontId="1" fillId="35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2" fillId="35" borderId="19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48" fillId="38" borderId="0" xfId="0" applyFont="1" applyFill="1" applyAlignment="1">
      <alignment/>
    </xf>
    <xf numFmtId="0" fontId="49" fillId="38" borderId="0" xfId="0" applyFont="1" applyFill="1" applyAlignment="1" applyProtection="1">
      <alignment/>
      <protection locked="0"/>
    </xf>
    <xf numFmtId="14" fontId="49" fillId="38" borderId="0" xfId="0" applyNumberFormat="1" applyFont="1" applyFill="1" applyBorder="1" applyAlignment="1">
      <alignment horizontal="center"/>
    </xf>
    <xf numFmtId="0" fontId="49" fillId="38" borderId="23" xfId="0" applyFont="1" applyFill="1" applyBorder="1" applyAlignment="1" applyProtection="1">
      <alignment horizontal="center"/>
      <protection locked="0"/>
    </xf>
    <xf numFmtId="0" fontId="8" fillId="36" borderId="13" xfId="0" applyFont="1" applyFill="1" applyBorder="1" applyAlignment="1">
      <alignment horizontal="left" vertical="center" wrapText="1"/>
    </xf>
    <xf numFmtId="0" fontId="8" fillId="36" borderId="14" xfId="0" applyFont="1" applyFill="1" applyBorder="1" applyAlignment="1">
      <alignment horizontal="left" vertical="center" wrapText="1"/>
    </xf>
    <xf numFmtId="0" fontId="8" fillId="36" borderId="15" xfId="0" applyFont="1" applyFill="1" applyBorder="1" applyAlignment="1">
      <alignment horizontal="left" vertical="center" wrapText="1"/>
    </xf>
    <xf numFmtId="0" fontId="8" fillId="36" borderId="16" xfId="0" applyFont="1" applyFill="1" applyBorder="1" applyAlignment="1">
      <alignment horizontal="left" vertical="center" wrapText="1"/>
    </xf>
    <xf numFmtId="0" fontId="8" fillId="36" borderId="0" xfId="0" applyFont="1" applyFill="1" applyBorder="1" applyAlignment="1">
      <alignment horizontal="left" vertical="center" wrapText="1"/>
    </xf>
    <xf numFmtId="0" fontId="8" fillId="36" borderId="17" xfId="0" applyFont="1" applyFill="1" applyBorder="1" applyAlignment="1">
      <alignment horizontal="left" vertical="center" wrapText="1"/>
    </xf>
    <xf numFmtId="0" fontId="8" fillId="36" borderId="18" xfId="0" applyFont="1" applyFill="1" applyBorder="1" applyAlignment="1">
      <alignment horizontal="left" vertical="center" wrapText="1"/>
    </xf>
    <xf numFmtId="0" fontId="8" fillId="36" borderId="19" xfId="0" applyFont="1" applyFill="1" applyBorder="1" applyAlignment="1">
      <alignment horizontal="left" vertical="center" wrapText="1"/>
    </xf>
    <xf numFmtId="0" fontId="8" fillId="36" borderId="20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4" fontId="0" fillId="0" borderId="0" xfId="0" applyNumberFormat="1" applyAlignment="1">
      <alignment/>
    </xf>
    <xf numFmtId="0" fontId="2" fillId="0" borderId="15" xfId="0" applyFont="1" applyBorder="1" applyAlignment="1">
      <alignment vertical="center" wrapText="1"/>
    </xf>
    <xf numFmtId="0" fontId="2" fillId="34" borderId="17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14" fontId="49" fillId="38" borderId="23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luutta 2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10</xdr:row>
      <xdr:rowOff>381000</xdr:rowOff>
    </xdr:from>
    <xdr:to>
      <xdr:col>13</xdr:col>
      <xdr:colOff>247650</xdr:colOff>
      <xdr:row>15</xdr:row>
      <xdr:rowOff>171450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2009775"/>
          <a:ext cx="40195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8</xdr:row>
      <xdr:rowOff>104775</xdr:rowOff>
    </xdr:from>
    <xdr:to>
      <xdr:col>11</xdr:col>
      <xdr:colOff>409575</xdr:colOff>
      <xdr:row>15</xdr:row>
      <xdr:rowOff>66675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400175"/>
          <a:ext cx="2952750" cy="1714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647700</xdr:colOff>
      <xdr:row>15</xdr:row>
      <xdr:rowOff>200025</xdr:rowOff>
    </xdr:from>
    <xdr:to>
      <xdr:col>11</xdr:col>
      <xdr:colOff>400050</xdr:colOff>
      <xdr:row>22</xdr:row>
      <xdr:rowOff>85725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3248025"/>
          <a:ext cx="2876550" cy="1533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6"/>
  <sheetViews>
    <sheetView tabSelected="1" zoomScalePageLayoutView="0" workbookViewId="0" topLeftCell="A1">
      <selection activeCell="B8" sqref="B8"/>
    </sheetView>
  </sheetViews>
  <sheetFormatPr defaultColWidth="9.140625" defaultRowHeight="12.75"/>
  <sheetData>
    <row r="2" ht="12.75">
      <c r="B2" t="s">
        <v>76</v>
      </c>
    </row>
    <row r="4" ht="12.75">
      <c r="B4" t="s">
        <v>77</v>
      </c>
    </row>
    <row r="5" spans="2:7" ht="12.75">
      <c r="B5" s="23" t="s">
        <v>79</v>
      </c>
      <c r="G5" s="64">
        <v>33</v>
      </c>
    </row>
    <row r="6" ht="12.75">
      <c r="B6" t="s">
        <v>78</v>
      </c>
    </row>
    <row r="11" ht="13.5" thickBot="1"/>
    <row r="12" spans="2:8" ht="12.75">
      <c r="B12" s="68" t="s">
        <v>80</v>
      </c>
      <c r="C12" s="69"/>
      <c r="D12" s="69"/>
      <c r="E12" s="69"/>
      <c r="F12" s="69"/>
      <c r="G12" s="69"/>
      <c r="H12" s="70"/>
    </row>
    <row r="13" spans="2:8" ht="12.75">
      <c r="B13" s="71"/>
      <c r="C13" s="72"/>
      <c r="D13" s="72"/>
      <c r="E13" s="72"/>
      <c r="F13" s="72"/>
      <c r="G13" s="72"/>
      <c r="H13" s="73"/>
    </row>
    <row r="14" spans="2:8" ht="12.75">
      <c r="B14" s="71"/>
      <c r="C14" s="72"/>
      <c r="D14" s="72"/>
      <c r="E14" s="72"/>
      <c r="F14" s="72"/>
      <c r="G14" s="72"/>
      <c r="H14" s="73"/>
    </row>
    <row r="15" spans="2:8" ht="12.75">
      <c r="B15" s="71"/>
      <c r="C15" s="72"/>
      <c r="D15" s="72"/>
      <c r="E15" s="72"/>
      <c r="F15" s="72"/>
      <c r="G15" s="72"/>
      <c r="H15" s="73"/>
    </row>
    <row r="16" spans="2:8" ht="12.75">
      <c r="B16" s="71"/>
      <c r="C16" s="72"/>
      <c r="D16" s="72"/>
      <c r="E16" s="72"/>
      <c r="F16" s="72"/>
      <c r="G16" s="72"/>
      <c r="H16" s="73"/>
    </row>
    <row r="17" spans="2:8" ht="12.75">
      <c r="B17" s="71"/>
      <c r="C17" s="72"/>
      <c r="D17" s="72"/>
      <c r="E17" s="72"/>
      <c r="F17" s="72"/>
      <c r="G17" s="72"/>
      <c r="H17" s="73"/>
    </row>
    <row r="18" spans="2:8" ht="12.75">
      <c r="B18" s="71"/>
      <c r="C18" s="72"/>
      <c r="D18" s="72"/>
      <c r="E18" s="72"/>
      <c r="F18" s="72"/>
      <c r="G18" s="72"/>
      <c r="H18" s="73"/>
    </row>
    <row r="19" spans="2:8" ht="12.75">
      <c r="B19" s="71"/>
      <c r="C19" s="72"/>
      <c r="D19" s="72"/>
      <c r="E19" s="72"/>
      <c r="F19" s="72"/>
      <c r="G19" s="72"/>
      <c r="H19" s="73"/>
    </row>
    <row r="20" spans="2:8" ht="12.75">
      <c r="B20" s="71"/>
      <c r="C20" s="72"/>
      <c r="D20" s="72"/>
      <c r="E20" s="72"/>
      <c r="F20" s="72"/>
      <c r="G20" s="72"/>
      <c r="H20" s="73"/>
    </row>
    <row r="21" spans="2:8" ht="12.75">
      <c r="B21" s="71"/>
      <c r="C21" s="72"/>
      <c r="D21" s="72"/>
      <c r="E21" s="72"/>
      <c r="F21" s="72"/>
      <c r="G21" s="72"/>
      <c r="H21" s="73"/>
    </row>
    <row r="22" spans="2:8" ht="12.75">
      <c r="B22" s="71"/>
      <c r="C22" s="72"/>
      <c r="D22" s="72"/>
      <c r="E22" s="72"/>
      <c r="F22" s="72"/>
      <c r="G22" s="72"/>
      <c r="H22" s="73"/>
    </row>
    <row r="23" spans="2:8" ht="12.75">
      <c r="B23" s="71"/>
      <c r="C23" s="72"/>
      <c r="D23" s="72"/>
      <c r="E23" s="72"/>
      <c r="F23" s="72"/>
      <c r="G23" s="72"/>
      <c r="H23" s="73"/>
    </row>
    <row r="24" spans="2:8" ht="12.75">
      <c r="B24" s="71"/>
      <c r="C24" s="72"/>
      <c r="D24" s="72"/>
      <c r="E24" s="72"/>
      <c r="F24" s="72"/>
      <c r="G24" s="72"/>
      <c r="H24" s="73"/>
    </row>
    <row r="25" spans="2:8" ht="12.75">
      <c r="B25" s="71"/>
      <c r="C25" s="72"/>
      <c r="D25" s="72"/>
      <c r="E25" s="72"/>
      <c r="F25" s="72"/>
      <c r="G25" s="72"/>
      <c r="H25" s="73"/>
    </row>
    <row r="26" spans="2:8" ht="13.5" thickBot="1">
      <c r="B26" s="74"/>
      <c r="C26" s="75"/>
      <c r="D26" s="75"/>
      <c r="E26" s="75"/>
      <c r="F26" s="75"/>
      <c r="G26" s="75"/>
      <c r="H26" s="76"/>
    </row>
  </sheetData>
  <sheetProtection/>
  <mergeCells count="1">
    <mergeCell ref="B12:H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21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.00390625" style="0" customWidth="1"/>
    <col min="2" max="2" width="11.57421875" style="0" customWidth="1"/>
    <col min="4" max="4" width="9.28125" style="0" customWidth="1"/>
    <col min="7" max="7" width="6.57421875" style="0" customWidth="1"/>
    <col min="8" max="8" width="4.421875" style="0" customWidth="1"/>
  </cols>
  <sheetData>
    <row r="1" ht="17.25">
      <c r="C1" s="1" t="s">
        <v>65</v>
      </c>
    </row>
    <row r="3" ht="12.75">
      <c r="Q3" s="23" t="s">
        <v>69</v>
      </c>
    </row>
    <row r="4" spans="2:18" ht="18" thickBot="1">
      <c r="B4" s="1" t="s">
        <v>52</v>
      </c>
      <c r="I4" s="2" t="s">
        <v>53</v>
      </c>
      <c r="J4" s="2" t="s">
        <v>54</v>
      </c>
      <c r="Q4" s="2" t="s">
        <v>53</v>
      </c>
      <c r="R4" s="2" t="s">
        <v>54</v>
      </c>
    </row>
    <row r="5" spans="6:18" ht="12.75">
      <c r="F5" s="27">
        <v>5</v>
      </c>
      <c r="G5" s="28"/>
      <c r="I5" s="2" t="s">
        <v>55</v>
      </c>
      <c r="J5" s="29">
        <v>8</v>
      </c>
      <c r="Q5" s="2">
        <v>1</v>
      </c>
      <c r="R5" s="29">
        <v>8</v>
      </c>
    </row>
    <row r="6" spans="6:18" ht="12.75">
      <c r="F6" s="30">
        <v>5</v>
      </c>
      <c r="G6" s="31">
        <v>10</v>
      </c>
      <c r="I6" s="32" t="s">
        <v>56</v>
      </c>
      <c r="J6" s="29">
        <v>6</v>
      </c>
      <c r="Q6" s="2">
        <v>5</v>
      </c>
      <c r="R6" s="29">
        <v>6</v>
      </c>
    </row>
    <row r="7" spans="6:18" ht="12.75">
      <c r="F7" s="30">
        <v>11</v>
      </c>
      <c r="G7" s="31">
        <v>20</v>
      </c>
      <c r="I7" s="32" t="s">
        <v>57</v>
      </c>
      <c r="J7" s="29">
        <v>4</v>
      </c>
      <c r="Q7" s="2">
        <v>10</v>
      </c>
      <c r="R7" s="29">
        <v>4</v>
      </c>
    </row>
    <row r="8" spans="6:18" ht="13.5" thickBot="1">
      <c r="F8" s="33"/>
      <c r="G8" s="34">
        <v>20</v>
      </c>
      <c r="I8" s="32" t="s">
        <v>58</v>
      </c>
      <c r="J8" s="29">
        <v>2</v>
      </c>
      <c r="Q8" s="2">
        <v>21</v>
      </c>
      <c r="R8" s="29">
        <v>2</v>
      </c>
    </row>
    <row r="9" spans="6:18" ht="12.75">
      <c r="F9" s="62"/>
      <c r="G9" s="62"/>
      <c r="I9" s="32"/>
      <c r="J9" s="29"/>
      <c r="Q9" s="2"/>
      <c r="R9" s="29"/>
    </row>
    <row r="10" spans="6:18" ht="13.5" thickBot="1">
      <c r="F10" s="62"/>
      <c r="G10" s="62"/>
      <c r="I10" s="32"/>
      <c r="J10" s="29"/>
      <c r="Q10" s="2"/>
      <c r="R10" s="29"/>
    </row>
    <row r="11" spans="3:14" ht="35.25" customHeight="1" thickBot="1">
      <c r="C11" s="35"/>
      <c r="D11" s="63" t="s">
        <v>62</v>
      </c>
      <c r="N11" s="63" t="s">
        <v>64</v>
      </c>
    </row>
    <row r="12" spans="2:18" ht="39.75" thickBot="1">
      <c r="B12" s="38" t="s">
        <v>59</v>
      </c>
      <c r="C12" s="39" t="s">
        <v>53</v>
      </c>
      <c r="D12" s="39" t="s">
        <v>60</v>
      </c>
      <c r="E12" s="40" t="s">
        <v>61</v>
      </c>
      <c r="G12" s="42"/>
      <c r="H12" s="42"/>
      <c r="I12" s="36" t="s">
        <v>49</v>
      </c>
      <c r="J12" s="37"/>
      <c r="L12" s="38" t="s">
        <v>59</v>
      </c>
      <c r="M12" s="39" t="s">
        <v>53</v>
      </c>
      <c r="N12" s="39" t="s">
        <v>60</v>
      </c>
      <c r="O12" s="40" t="s">
        <v>61</v>
      </c>
      <c r="Q12" s="36" t="s">
        <v>49</v>
      </c>
      <c r="R12" s="37"/>
    </row>
    <row r="13" spans="2:18" ht="26.25">
      <c r="B13" s="43" t="s">
        <v>63</v>
      </c>
      <c r="C13" s="67">
        <v>3</v>
      </c>
      <c r="D13" s="54">
        <f>IF(C13="","",IF(C13&lt;$F$5,$J$5,IF(AND(C13&gt;=$F$6,C13&lt;=$G$6),$J$6,IF(AND(C13&gt;=$F$7,C13&lt;=$G$7),$J$7,IF(C13&gt;$G$8,$J$8)))))</f>
        <v>8</v>
      </c>
      <c r="E13" s="45">
        <f>IF(C13="","",C13*D13)</f>
        <v>24</v>
      </c>
      <c r="I13" s="39" t="s">
        <v>60</v>
      </c>
      <c r="J13" s="40"/>
      <c r="L13" s="43" t="s">
        <v>63</v>
      </c>
      <c r="M13" s="67">
        <v>3</v>
      </c>
      <c r="N13" s="54">
        <f aca="true" t="shared" si="0" ref="N13:N20">VLOOKUP(M13,$Q$5:$R$8,2)</f>
        <v>8</v>
      </c>
      <c r="O13" s="45">
        <f>IF(M13="","",M13*N13)</f>
        <v>24</v>
      </c>
      <c r="Q13" s="39" t="s">
        <v>60</v>
      </c>
      <c r="R13" s="40"/>
    </row>
    <row r="14" spans="2:18" ht="12.75">
      <c r="B14" s="43"/>
      <c r="C14" s="47">
        <v>5</v>
      </c>
      <c r="D14" s="54">
        <f aca="true" t="shared" si="1" ref="D14:D20">IF(C14="","",IF(C14&lt;$F$5,$J$5,IF(AND(C14&gt;=$F$6,C14&lt;=$G$6),$J$6,IF(AND(C14&gt;=$F$7,C14&lt;=$G$7),$J$7,IF(C14&gt;$G$8,$J$8)))))</f>
        <v>6</v>
      </c>
      <c r="E14" s="45">
        <f aca="true" t="shared" si="2" ref="E14:E20">IF(C14="","",C14*D14)</f>
        <v>30</v>
      </c>
      <c r="I14" s="46" t="str">
        <f>IF(D13='Pap hintoja (2)'!D11,"O I K E I N !!","oho")</f>
        <v>O I K E I N !!</v>
      </c>
      <c r="J14" s="46"/>
      <c r="L14" s="43"/>
      <c r="M14" s="47">
        <v>5</v>
      </c>
      <c r="N14" s="54">
        <f t="shared" si="0"/>
        <v>6</v>
      </c>
      <c r="O14" s="45">
        <f aca="true" t="shared" si="3" ref="O14:O20">IF(M14="","",M14*N14)</f>
        <v>30</v>
      </c>
      <c r="Q14" s="46" t="str">
        <f>IF(N13='Pap hintoja (2)'!N11,"O I K E I N !!","oho")</f>
        <v>O I K E I N !!</v>
      </c>
      <c r="R14" s="46"/>
    </row>
    <row r="15" spans="2:15" ht="12.75">
      <c r="B15" s="43"/>
      <c r="C15" s="47">
        <v>8</v>
      </c>
      <c r="D15" s="54">
        <f t="shared" si="1"/>
        <v>6</v>
      </c>
      <c r="E15" s="45">
        <f t="shared" si="2"/>
        <v>48</v>
      </c>
      <c r="L15" s="43"/>
      <c r="M15" s="47">
        <v>8</v>
      </c>
      <c r="N15" s="54">
        <f t="shared" si="0"/>
        <v>6</v>
      </c>
      <c r="O15" s="45">
        <f t="shared" si="3"/>
        <v>48</v>
      </c>
    </row>
    <row r="16" spans="2:15" ht="12.75">
      <c r="B16" s="43"/>
      <c r="C16" s="47">
        <v>10</v>
      </c>
      <c r="D16" s="54">
        <f t="shared" si="1"/>
        <v>6</v>
      </c>
      <c r="E16" s="45">
        <f t="shared" si="2"/>
        <v>60</v>
      </c>
      <c r="L16" s="43"/>
      <c r="M16" s="47">
        <v>10</v>
      </c>
      <c r="N16" s="54">
        <f t="shared" si="0"/>
        <v>4</v>
      </c>
      <c r="O16" s="45">
        <f t="shared" si="3"/>
        <v>40</v>
      </c>
    </row>
    <row r="17" spans="2:15" ht="12.75">
      <c r="B17" s="43"/>
      <c r="C17" s="47">
        <v>12</v>
      </c>
      <c r="D17" s="54">
        <f t="shared" si="1"/>
        <v>4</v>
      </c>
      <c r="E17" s="45">
        <f t="shared" si="2"/>
        <v>48</v>
      </c>
      <c r="L17" s="43"/>
      <c r="M17" s="47">
        <v>12</v>
      </c>
      <c r="N17" s="54">
        <f t="shared" si="0"/>
        <v>4</v>
      </c>
      <c r="O17" s="45">
        <f t="shared" si="3"/>
        <v>48</v>
      </c>
    </row>
    <row r="18" spans="2:15" ht="12.75">
      <c r="B18" s="43"/>
      <c r="C18" s="47">
        <v>18</v>
      </c>
      <c r="D18" s="54">
        <f t="shared" si="1"/>
        <v>4</v>
      </c>
      <c r="E18" s="45">
        <f t="shared" si="2"/>
        <v>72</v>
      </c>
      <c r="L18" s="43"/>
      <c r="M18" s="47">
        <v>18</v>
      </c>
      <c r="N18" s="54">
        <f t="shared" si="0"/>
        <v>4</v>
      </c>
      <c r="O18" s="45">
        <f t="shared" si="3"/>
        <v>72</v>
      </c>
    </row>
    <row r="19" spans="2:15" ht="12.75">
      <c r="B19" s="43"/>
      <c r="C19" s="47">
        <v>20</v>
      </c>
      <c r="D19" s="54">
        <f t="shared" si="1"/>
        <v>4</v>
      </c>
      <c r="E19" s="45">
        <f t="shared" si="2"/>
        <v>80</v>
      </c>
      <c r="L19" s="43"/>
      <c r="M19" s="47">
        <v>20</v>
      </c>
      <c r="N19" s="54">
        <f t="shared" si="0"/>
        <v>4</v>
      </c>
      <c r="O19" s="45">
        <f t="shared" si="3"/>
        <v>80</v>
      </c>
    </row>
    <row r="20" spans="2:15" ht="13.5" thickBot="1">
      <c r="B20" s="48"/>
      <c r="C20" s="49">
        <v>21</v>
      </c>
      <c r="D20" s="54">
        <f t="shared" si="1"/>
        <v>2</v>
      </c>
      <c r="E20" s="45">
        <f t="shared" si="2"/>
        <v>42</v>
      </c>
      <c r="K20" s="50"/>
      <c r="L20" s="48"/>
      <c r="M20" s="49">
        <v>21</v>
      </c>
      <c r="N20" s="54">
        <f t="shared" si="0"/>
        <v>2</v>
      </c>
      <c r="O20" s="45">
        <f t="shared" si="3"/>
        <v>42</v>
      </c>
    </row>
    <row r="21" spans="2:3" ht="12.75">
      <c r="B21" s="2"/>
      <c r="C21" s="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28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.7109375" style="0" customWidth="1"/>
    <col min="2" max="2" width="9.28125" style="0" customWidth="1"/>
    <col min="3" max="3" width="12.7109375" style="0" customWidth="1"/>
    <col min="4" max="4" width="23.28125" style="0" customWidth="1"/>
    <col min="6" max="6" width="12.28125" style="0" customWidth="1"/>
    <col min="7" max="7" width="7.8515625" style="0" customWidth="1"/>
    <col min="8" max="8" width="11.28125" style="0" customWidth="1"/>
    <col min="10" max="10" width="6.421875" style="0" customWidth="1"/>
    <col min="11" max="13" width="4.421875" style="0" customWidth="1"/>
  </cols>
  <sheetData>
    <row r="2" spans="3:16" ht="12.75">
      <c r="C2" s="2" t="s">
        <v>9</v>
      </c>
      <c r="H2" s="79">
        <v>1</v>
      </c>
      <c r="I2" t="s">
        <v>11</v>
      </c>
      <c r="O2">
        <v>-100</v>
      </c>
      <c r="P2" t="s">
        <v>81</v>
      </c>
    </row>
    <row r="3" spans="3:16" ht="12.75">
      <c r="C3" s="2" t="s">
        <v>82</v>
      </c>
      <c r="D3" s="2" t="s">
        <v>83</v>
      </c>
      <c r="H3" s="79">
        <v>36083</v>
      </c>
      <c r="I3" t="s">
        <v>84</v>
      </c>
      <c r="O3">
        <v>-50</v>
      </c>
      <c r="P3" t="s">
        <v>85</v>
      </c>
    </row>
    <row r="4" spans="3:16" ht="12.75">
      <c r="C4" s="2"/>
      <c r="D4" s="2" t="s">
        <v>86</v>
      </c>
      <c r="H4" s="79">
        <v>36084</v>
      </c>
      <c r="I4" t="s">
        <v>13</v>
      </c>
      <c r="O4">
        <v>-25</v>
      </c>
      <c r="P4" t="s">
        <v>87</v>
      </c>
    </row>
    <row r="5" spans="3:16" ht="12.75">
      <c r="C5" s="2"/>
      <c r="D5" s="2" t="s">
        <v>88</v>
      </c>
      <c r="O5">
        <v>-10</v>
      </c>
      <c r="P5" t="s">
        <v>89</v>
      </c>
    </row>
    <row r="6" spans="3:16" ht="12.75">
      <c r="C6" s="2"/>
      <c r="D6" s="2"/>
      <c r="O6">
        <v>-9</v>
      </c>
      <c r="P6" t="s">
        <v>90</v>
      </c>
    </row>
    <row r="7" spans="3:16" ht="12.75">
      <c r="C7" s="2"/>
      <c r="O7">
        <v>-8</v>
      </c>
      <c r="P7" t="s">
        <v>91</v>
      </c>
    </row>
    <row r="8" spans="6:16" ht="12.75">
      <c r="F8" s="2" t="s">
        <v>14</v>
      </c>
      <c r="O8">
        <v>-7</v>
      </c>
      <c r="P8" t="s">
        <v>92</v>
      </c>
    </row>
    <row r="9" spans="3:16" ht="12.75">
      <c r="C9" s="2"/>
      <c r="F9" s="10">
        <v>36083</v>
      </c>
      <c r="O9">
        <v>-6</v>
      </c>
      <c r="P9" t="s">
        <v>93</v>
      </c>
    </row>
    <row r="10" spans="15:16" ht="13.5" thickBot="1">
      <c r="O10">
        <v>-5</v>
      </c>
      <c r="P10" t="s">
        <v>94</v>
      </c>
    </row>
    <row r="11" spans="2:16" ht="33.75" customHeight="1">
      <c r="B11" s="11" t="s">
        <v>15</v>
      </c>
      <c r="C11" s="12" t="s">
        <v>16</v>
      </c>
      <c r="D11" s="80" t="s">
        <v>17</v>
      </c>
      <c r="F11" s="2"/>
      <c r="G11" s="2"/>
      <c r="O11">
        <v>-4</v>
      </c>
      <c r="P11" t="s">
        <v>95</v>
      </c>
    </row>
    <row r="12" spans="2:16" ht="19.5" customHeight="1">
      <c r="B12" s="15" t="s">
        <v>18</v>
      </c>
      <c r="C12" s="83">
        <v>36082</v>
      </c>
      <c r="D12" s="81" t="str">
        <f aca="true" t="shared" si="0" ref="D12:D21">CONCATENATE(VLOOKUP(C12,$H$2:$I$4,2)," ",VLOOKUP($F$9-C12,$O$2:$P$28,2))</f>
        <v>Aikaa on jäljellä 1 pv</v>
      </c>
      <c r="G12" s="2"/>
      <c r="O12">
        <v>-3</v>
      </c>
      <c r="P12" t="s">
        <v>96</v>
      </c>
    </row>
    <row r="13" spans="2:16" ht="19.5" customHeight="1">
      <c r="B13" s="15" t="s">
        <v>19</v>
      </c>
      <c r="C13" s="16">
        <v>36079</v>
      </c>
      <c r="D13" s="81" t="str">
        <f t="shared" si="0"/>
        <v>Aikaa on jäljellä 4 pv</v>
      </c>
      <c r="O13">
        <v>-2</v>
      </c>
      <c r="P13" t="s">
        <v>97</v>
      </c>
    </row>
    <row r="14" spans="2:16" ht="19.5" customHeight="1">
      <c r="B14" s="15" t="s">
        <v>20</v>
      </c>
      <c r="C14" s="16">
        <v>36080</v>
      </c>
      <c r="D14" s="81" t="str">
        <f t="shared" si="0"/>
        <v>Aikaa on jäljellä 3 pv</v>
      </c>
      <c r="O14">
        <v>-1</v>
      </c>
      <c r="P14" t="s">
        <v>98</v>
      </c>
    </row>
    <row r="15" spans="2:16" ht="19.5" customHeight="1">
      <c r="B15" s="15" t="s">
        <v>21</v>
      </c>
      <c r="C15" s="16">
        <v>36081</v>
      </c>
      <c r="D15" s="81" t="str">
        <f t="shared" si="0"/>
        <v>Aikaa on jäljellä 2 pv</v>
      </c>
      <c r="O15">
        <v>0</v>
      </c>
      <c r="P15" t="s">
        <v>99</v>
      </c>
    </row>
    <row r="16" spans="2:16" ht="19.5" customHeight="1">
      <c r="B16" s="15" t="s">
        <v>22</v>
      </c>
      <c r="C16" s="16">
        <v>36082</v>
      </c>
      <c r="D16" s="81" t="str">
        <f t="shared" si="0"/>
        <v>Aikaa on jäljellä 1 pv</v>
      </c>
      <c r="O16">
        <v>1</v>
      </c>
      <c r="P16" t="s">
        <v>100</v>
      </c>
    </row>
    <row r="17" spans="2:16" ht="19.5" customHeight="1">
      <c r="B17" s="15" t="s">
        <v>23</v>
      </c>
      <c r="C17" s="16">
        <v>36083</v>
      </c>
      <c r="D17" s="81" t="str">
        <f t="shared" si="0"/>
        <v>Palautettava tänään 0 pv</v>
      </c>
      <c r="O17">
        <v>2</v>
      </c>
      <c r="P17" t="s">
        <v>101</v>
      </c>
    </row>
    <row r="18" spans="2:16" ht="19.5" customHeight="1">
      <c r="B18" s="15" t="s">
        <v>24</v>
      </c>
      <c r="C18" s="16">
        <v>36084</v>
      </c>
      <c r="D18" s="81" t="str">
        <f t="shared" si="0"/>
        <v>MUISTUTUS -1 pv</v>
      </c>
      <c r="O18">
        <v>3</v>
      </c>
      <c r="P18" t="s">
        <v>102</v>
      </c>
    </row>
    <row r="19" spans="2:16" ht="19.5" customHeight="1">
      <c r="B19" s="15" t="s">
        <v>25</v>
      </c>
      <c r="C19" s="16">
        <v>36085</v>
      </c>
      <c r="D19" s="81" t="str">
        <f t="shared" si="0"/>
        <v>MUISTUTUS -2 pv</v>
      </c>
      <c r="O19">
        <v>4</v>
      </c>
      <c r="P19" t="s">
        <v>103</v>
      </c>
    </row>
    <row r="20" spans="2:16" ht="19.5" customHeight="1">
      <c r="B20" s="15" t="s">
        <v>26</v>
      </c>
      <c r="C20" s="16">
        <v>36086</v>
      </c>
      <c r="D20" s="81" t="str">
        <f t="shared" si="0"/>
        <v>MUISTUTUS -3 pv</v>
      </c>
      <c r="O20">
        <v>5</v>
      </c>
      <c r="P20" t="s">
        <v>104</v>
      </c>
    </row>
    <row r="21" spans="2:16" ht="19.5" customHeight="1" thickBot="1">
      <c r="B21" s="19" t="s">
        <v>27</v>
      </c>
      <c r="C21" s="20">
        <v>36087</v>
      </c>
      <c r="D21" s="81" t="str">
        <f t="shared" si="0"/>
        <v>MUISTUTUS -4 pv</v>
      </c>
      <c r="O21">
        <v>6</v>
      </c>
      <c r="P21" t="s">
        <v>105</v>
      </c>
    </row>
    <row r="22" spans="15:16" ht="12.75">
      <c r="O22">
        <v>7</v>
      </c>
      <c r="P22" t="s">
        <v>106</v>
      </c>
    </row>
    <row r="23" spans="15:16" ht="12.75">
      <c r="O23">
        <v>8</v>
      </c>
      <c r="P23" t="s">
        <v>107</v>
      </c>
    </row>
    <row r="24" spans="15:16" ht="12.75">
      <c r="O24">
        <v>9</v>
      </c>
      <c r="P24" t="s">
        <v>108</v>
      </c>
    </row>
    <row r="25" spans="15:16" ht="12.75">
      <c r="O25">
        <v>10</v>
      </c>
      <c r="P25" t="s">
        <v>109</v>
      </c>
    </row>
    <row r="26" spans="15:16" ht="12.75">
      <c r="O26">
        <v>25</v>
      </c>
      <c r="P26" t="s">
        <v>110</v>
      </c>
    </row>
    <row r="27" spans="15:16" ht="12.75">
      <c r="O27">
        <v>50</v>
      </c>
      <c r="P27" t="s">
        <v>111</v>
      </c>
    </row>
    <row r="28" spans="15:16" ht="12.75">
      <c r="O28">
        <v>100</v>
      </c>
      <c r="P28" t="s">
        <v>112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2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.7109375" style="0" customWidth="1"/>
    <col min="2" max="2" width="9.28125" style="0" customWidth="1"/>
    <col min="3" max="3" width="12.7109375" style="0" customWidth="1"/>
    <col min="4" max="4" width="23.28125" style="0" customWidth="1"/>
    <col min="6" max="6" width="12.28125" style="0" customWidth="1"/>
    <col min="7" max="7" width="15.00390625" style="0" customWidth="1"/>
    <col min="8" max="8" width="7.140625" style="0" customWidth="1"/>
    <col min="10" max="10" width="6.421875" style="0" customWidth="1"/>
  </cols>
  <sheetData>
    <row r="1" spans="9:10" ht="12.75">
      <c r="I1" t="s">
        <v>113</v>
      </c>
      <c r="J1" t="s">
        <v>114</v>
      </c>
    </row>
    <row r="2" spans="3:10" ht="12.75">
      <c r="C2" s="2" t="s">
        <v>9</v>
      </c>
      <c r="G2" t="s">
        <v>11</v>
      </c>
      <c r="I2" t="s">
        <v>115</v>
      </c>
      <c r="J2" t="s">
        <v>116</v>
      </c>
    </row>
    <row r="3" spans="3:10" ht="12.75">
      <c r="C3" s="2" t="s">
        <v>10</v>
      </c>
      <c r="D3" s="2"/>
      <c r="G3" t="s">
        <v>13</v>
      </c>
      <c r="I3" t="s">
        <v>117</v>
      </c>
      <c r="J3" t="s">
        <v>118</v>
      </c>
    </row>
    <row r="4" spans="3:10" ht="12.75">
      <c r="C4" s="2" t="s">
        <v>119</v>
      </c>
      <c r="D4" s="2"/>
      <c r="I4" t="s">
        <v>120</v>
      </c>
      <c r="J4" t="s">
        <v>121</v>
      </c>
    </row>
    <row r="5" spans="3:4" ht="12.75">
      <c r="C5" s="2"/>
      <c r="D5" s="2"/>
    </row>
    <row r="6" spans="3:4" ht="12.75">
      <c r="C6" s="2" t="s">
        <v>12</v>
      </c>
      <c r="D6" s="2"/>
    </row>
    <row r="7" ht="12.75">
      <c r="C7" s="2" t="s">
        <v>122</v>
      </c>
    </row>
    <row r="8" ht="12.75">
      <c r="F8" s="2" t="s">
        <v>14</v>
      </c>
    </row>
    <row r="9" spans="3:6" ht="12.75">
      <c r="C9" s="2"/>
      <c r="F9" s="10">
        <v>36083</v>
      </c>
    </row>
    <row r="10" ht="13.5" thickBot="1"/>
    <row r="11" spans="2:7" ht="33.75" customHeight="1">
      <c r="B11" s="11" t="s">
        <v>15</v>
      </c>
      <c r="C11" s="12" t="s">
        <v>16</v>
      </c>
      <c r="D11" s="80" t="s">
        <v>17</v>
      </c>
      <c r="F11" s="2"/>
      <c r="G11" s="2"/>
    </row>
    <row r="12" spans="2:7" ht="19.5" customHeight="1">
      <c r="B12" s="15" t="s">
        <v>18</v>
      </c>
      <c r="C12" s="83">
        <v>36082</v>
      </c>
      <c r="D12" s="81" t="str">
        <f>CONCATENATE(IF(C12&lt;=$F$9,$G$2,$G$3),$J$1,$J$2,IF(C12&lt;=$F$9,$F$9-C12,$F$9-C12),$J$4,$J$3)</f>
        <v>Aikaa on jäljellä  ( 1 pv )</v>
      </c>
      <c r="G12" s="2"/>
    </row>
    <row r="13" spans="2:4" ht="19.5" customHeight="1">
      <c r="B13" s="15" t="s">
        <v>19</v>
      </c>
      <c r="C13" s="16">
        <v>36079</v>
      </c>
      <c r="D13" s="81" t="str">
        <f aca="true" t="shared" si="0" ref="D13:D21">CONCATENATE(IF(C13&lt;=$F$9,$G$2,$G$3),$J$1,$J$2,IF(C13&lt;=$F$9,$F$9-C13,$F$9-C13),$J$4,$J$3)</f>
        <v>Aikaa on jäljellä  ( 4 pv )</v>
      </c>
    </row>
    <row r="14" spans="2:4" ht="19.5" customHeight="1">
      <c r="B14" s="15" t="s">
        <v>20</v>
      </c>
      <c r="C14" s="16">
        <v>36080</v>
      </c>
      <c r="D14" s="81" t="str">
        <f t="shared" si="0"/>
        <v>Aikaa on jäljellä  ( 3 pv )</v>
      </c>
    </row>
    <row r="15" spans="2:4" ht="19.5" customHeight="1">
      <c r="B15" s="15" t="s">
        <v>21</v>
      </c>
      <c r="C15" s="16">
        <v>36081</v>
      </c>
      <c r="D15" s="81" t="str">
        <f t="shared" si="0"/>
        <v>Aikaa on jäljellä  ( 2 pv )</v>
      </c>
    </row>
    <row r="16" spans="2:4" ht="19.5" customHeight="1">
      <c r="B16" s="15" t="s">
        <v>22</v>
      </c>
      <c r="C16" s="16">
        <v>36082</v>
      </c>
      <c r="D16" s="81" t="str">
        <f t="shared" si="0"/>
        <v>Aikaa on jäljellä  ( 1 pv )</v>
      </c>
    </row>
    <row r="17" spans="2:4" ht="19.5" customHeight="1">
      <c r="B17" s="15" t="s">
        <v>23</v>
      </c>
      <c r="C17" s="16">
        <v>36083</v>
      </c>
      <c r="D17" s="81" t="str">
        <f t="shared" si="0"/>
        <v>Aikaa on jäljellä  ( 0 pv )</v>
      </c>
    </row>
    <row r="18" spans="2:4" ht="19.5" customHeight="1">
      <c r="B18" s="15" t="s">
        <v>24</v>
      </c>
      <c r="C18" s="16">
        <v>36084</v>
      </c>
      <c r="D18" s="81" t="str">
        <f t="shared" si="0"/>
        <v>MUISTUTUS  ( -1 pv )</v>
      </c>
    </row>
    <row r="19" spans="2:4" ht="19.5" customHeight="1">
      <c r="B19" s="15" t="s">
        <v>25</v>
      </c>
      <c r="C19" s="16">
        <v>36085</v>
      </c>
      <c r="D19" s="81" t="str">
        <f t="shared" si="0"/>
        <v>MUISTUTUS  ( -2 pv )</v>
      </c>
    </row>
    <row r="20" spans="2:4" ht="19.5" customHeight="1">
      <c r="B20" s="15" t="s">
        <v>26</v>
      </c>
      <c r="C20" s="16">
        <v>36086</v>
      </c>
      <c r="D20" s="81" t="str">
        <f t="shared" si="0"/>
        <v>MUISTUTUS  ( -3 pv )</v>
      </c>
    </row>
    <row r="21" spans="2:4" ht="19.5" customHeight="1" thickBot="1">
      <c r="B21" s="19" t="s">
        <v>27</v>
      </c>
      <c r="C21" s="20">
        <v>36087</v>
      </c>
      <c r="D21" s="82" t="str">
        <f t="shared" si="0"/>
        <v>MUISTUTUS  ( -4 pv )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R19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2.00390625" style="0" customWidth="1"/>
    <col min="2" max="2" width="11.57421875" style="0" customWidth="1"/>
    <col min="4" max="4" width="9.28125" style="0" customWidth="1"/>
    <col min="7" max="7" width="6.57421875" style="0" customWidth="1"/>
    <col min="8" max="8" width="4.421875" style="0" customWidth="1"/>
  </cols>
  <sheetData>
    <row r="1" ht="17.25">
      <c r="C1" s="1" t="s">
        <v>65</v>
      </c>
    </row>
    <row r="4" spans="2:18" ht="18" thickBot="1">
      <c r="B4" s="1" t="s">
        <v>52</v>
      </c>
      <c r="I4" s="2" t="s">
        <v>53</v>
      </c>
      <c r="J4" s="2" t="s">
        <v>54</v>
      </c>
      <c r="Q4" s="2" t="s">
        <v>53</v>
      </c>
      <c r="R4" s="2" t="s">
        <v>54</v>
      </c>
    </row>
    <row r="5" spans="6:18" ht="12.75">
      <c r="F5" s="27">
        <v>5</v>
      </c>
      <c r="G5" s="28"/>
      <c r="I5" s="2" t="s">
        <v>55</v>
      </c>
      <c r="J5" s="29">
        <v>8</v>
      </c>
      <c r="Q5" s="2">
        <v>1</v>
      </c>
      <c r="R5" s="29">
        <v>8</v>
      </c>
    </row>
    <row r="6" spans="6:18" ht="12.75">
      <c r="F6" s="30">
        <v>5</v>
      </c>
      <c r="G6" s="31">
        <v>10</v>
      </c>
      <c r="I6" s="32" t="s">
        <v>56</v>
      </c>
      <c r="J6" s="29">
        <v>6</v>
      </c>
      <c r="Q6" s="2">
        <v>5</v>
      </c>
      <c r="R6" s="29">
        <v>6</v>
      </c>
    </row>
    <row r="7" spans="6:18" ht="12.75">
      <c r="F7" s="30">
        <v>11</v>
      </c>
      <c r="G7" s="31">
        <v>20</v>
      </c>
      <c r="I7" s="32" t="s">
        <v>57</v>
      </c>
      <c r="J7" s="29">
        <v>4</v>
      </c>
      <c r="Q7" s="2">
        <v>10</v>
      </c>
      <c r="R7" s="29">
        <v>4</v>
      </c>
    </row>
    <row r="8" spans="6:18" ht="13.5" thickBot="1">
      <c r="F8" s="33"/>
      <c r="G8" s="34">
        <v>20</v>
      </c>
      <c r="I8" s="32" t="s">
        <v>58</v>
      </c>
      <c r="J8" s="29">
        <v>2</v>
      </c>
      <c r="Q8" s="2">
        <v>21</v>
      </c>
      <c r="R8" s="29">
        <v>2</v>
      </c>
    </row>
    <row r="9" ht="13.5" thickBot="1">
      <c r="C9" s="35" t="s">
        <v>70</v>
      </c>
    </row>
    <row r="10" spans="2:18" ht="39.75" thickBot="1">
      <c r="B10" s="38" t="s">
        <v>59</v>
      </c>
      <c r="C10" s="39" t="s">
        <v>53</v>
      </c>
      <c r="D10" s="39" t="s">
        <v>60</v>
      </c>
      <c r="E10" s="40" t="s">
        <v>61</v>
      </c>
      <c r="F10" s="41" t="s">
        <v>62</v>
      </c>
      <c r="G10" s="42"/>
      <c r="H10" s="42"/>
      <c r="I10" s="36"/>
      <c r="J10" s="37"/>
      <c r="L10" s="38" t="s">
        <v>59</v>
      </c>
      <c r="M10" s="39" t="s">
        <v>53</v>
      </c>
      <c r="N10" s="39" t="s">
        <v>60</v>
      </c>
      <c r="O10" s="40" t="s">
        <v>61</v>
      </c>
      <c r="P10" s="41" t="s">
        <v>64</v>
      </c>
      <c r="Q10" s="36"/>
      <c r="R10" s="37"/>
    </row>
    <row r="11" spans="2:18" ht="12.75">
      <c r="B11" s="43" t="s">
        <v>63</v>
      </c>
      <c r="C11" s="44">
        <v>3</v>
      </c>
      <c r="D11" s="45">
        <f>IF(C11="","",IF(C11&lt;$F$5,$J$5,IF(AND(C11&gt;=$F$6,C11&lt;=$G$6),$J$6,IF(AND(C11&gt;=$F$7,C11&lt;=$G$7),$J$7,IF(C11&gt;$G$8,$J$8)))))</f>
        <v>8</v>
      </c>
      <c r="E11" s="45">
        <f>IF(C11="","",C11*D11)</f>
        <v>24</v>
      </c>
      <c r="I11" s="39"/>
      <c r="J11" s="40"/>
      <c r="L11" s="43" t="s">
        <v>63</v>
      </c>
      <c r="M11" s="44">
        <v>3</v>
      </c>
      <c r="N11" s="45">
        <f aca="true" t="shared" si="0" ref="N11:N18">VLOOKUP(M11,$Q$5:$R$8,2)</f>
        <v>8</v>
      </c>
      <c r="O11" s="45">
        <f>IF(M11="","",M11*N11)</f>
        <v>24</v>
      </c>
      <c r="Q11" s="39"/>
      <c r="R11" s="40"/>
    </row>
    <row r="12" spans="2:18" ht="12.75">
      <c r="B12" s="43"/>
      <c r="C12" s="47">
        <v>5</v>
      </c>
      <c r="D12" s="45">
        <f aca="true" t="shared" si="1" ref="D12:D18">IF(C12="","",IF(C12&lt;$F$5,$J$5,IF(AND(C12&gt;=$F$6,C12&lt;=$G$6),$J$6,IF(AND(C12&gt;=$F$7,C12&lt;=$G$7),$J$7,IF(C12&gt;$G$8,$J$8)))))</f>
        <v>6</v>
      </c>
      <c r="E12" s="45">
        <f aca="true" t="shared" si="2" ref="E12:E18">IF(C12="","",C12*D12)</f>
        <v>30</v>
      </c>
      <c r="I12" s="46"/>
      <c r="J12" s="46"/>
      <c r="L12" s="43"/>
      <c r="M12" s="47">
        <v>5</v>
      </c>
      <c r="N12" s="45">
        <f t="shared" si="0"/>
        <v>6</v>
      </c>
      <c r="O12" s="45">
        <f aca="true" t="shared" si="3" ref="O12:O18">IF(M12="","",M12*N12)</f>
        <v>30</v>
      </c>
      <c r="Q12" s="46"/>
      <c r="R12" s="46"/>
    </row>
    <row r="13" spans="2:15" ht="12.75">
      <c r="B13" s="43"/>
      <c r="C13" s="47">
        <v>8</v>
      </c>
      <c r="D13" s="45">
        <f t="shared" si="1"/>
        <v>6</v>
      </c>
      <c r="E13" s="45">
        <f t="shared" si="2"/>
        <v>48</v>
      </c>
      <c r="L13" s="43"/>
      <c r="M13" s="47">
        <v>8</v>
      </c>
      <c r="N13" s="45">
        <f t="shared" si="0"/>
        <v>6</v>
      </c>
      <c r="O13" s="45">
        <f t="shared" si="3"/>
        <v>48</v>
      </c>
    </row>
    <row r="14" spans="2:15" ht="12.75">
      <c r="B14" s="43"/>
      <c r="C14" s="47">
        <v>10</v>
      </c>
      <c r="D14" s="45">
        <f t="shared" si="1"/>
        <v>6</v>
      </c>
      <c r="E14" s="45">
        <f t="shared" si="2"/>
        <v>60</v>
      </c>
      <c r="L14" s="43"/>
      <c r="M14" s="47">
        <v>10</v>
      </c>
      <c r="N14" s="45">
        <f t="shared" si="0"/>
        <v>4</v>
      </c>
      <c r="O14" s="45">
        <f t="shared" si="3"/>
        <v>40</v>
      </c>
    </row>
    <row r="15" spans="2:15" ht="12.75">
      <c r="B15" s="43"/>
      <c r="C15" s="47">
        <v>12</v>
      </c>
      <c r="D15" s="45">
        <f t="shared" si="1"/>
        <v>4</v>
      </c>
      <c r="E15" s="45">
        <f t="shared" si="2"/>
        <v>48</v>
      </c>
      <c r="L15" s="43"/>
      <c r="M15" s="47">
        <v>12</v>
      </c>
      <c r="N15" s="45">
        <f t="shared" si="0"/>
        <v>4</v>
      </c>
      <c r="O15" s="45">
        <f t="shared" si="3"/>
        <v>48</v>
      </c>
    </row>
    <row r="16" spans="2:15" ht="12.75">
      <c r="B16" s="43"/>
      <c r="C16" s="47">
        <v>18</v>
      </c>
      <c r="D16" s="45">
        <f t="shared" si="1"/>
        <v>4</v>
      </c>
      <c r="E16" s="45">
        <f t="shared" si="2"/>
        <v>72</v>
      </c>
      <c r="L16" s="43"/>
      <c r="M16" s="47">
        <v>18</v>
      </c>
      <c r="N16" s="45">
        <f t="shared" si="0"/>
        <v>4</v>
      </c>
      <c r="O16" s="45">
        <f t="shared" si="3"/>
        <v>72</v>
      </c>
    </row>
    <row r="17" spans="2:15" ht="12.75">
      <c r="B17" s="43"/>
      <c r="C17" s="47">
        <v>20</v>
      </c>
      <c r="D17" s="45">
        <f t="shared" si="1"/>
        <v>4</v>
      </c>
      <c r="E17" s="45">
        <f t="shared" si="2"/>
        <v>80</v>
      </c>
      <c r="L17" s="43"/>
      <c r="M17" s="47">
        <v>20</v>
      </c>
      <c r="N17" s="45">
        <f t="shared" si="0"/>
        <v>4</v>
      </c>
      <c r="O17" s="45">
        <f t="shared" si="3"/>
        <v>80</v>
      </c>
    </row>
    <row r="18" spans="2:15" ht="13.5" thickBot="1">
      <c r="B18" s="48"/>
      <c r="C18" s="49">
        <v>21</v>
      </c>
      <c r="D18" s="45">
        <f t="shared" si="1"/>
        <v>2</v>
      </c>
      <c r="E18" s="45">
        <f t="shared" si="2"/>
        <v>42</v>
      </c>
      <c r="K18" s="50"/>
      <c r="L18" s="48"/>
      <c r="M18" s="49">
        <v>21</v>
      </c>
      <c r="N18" s="45">
        <f t="shared" si="0"/>
        <v>2</v>
      </c>
      <c r="O18" s="45">
        <f t="shared" si="3"/>
        <v>42</v>
      </c>
    </row>
    <row r="19" spans="2:3" ht="12.75">
      <c r="B19" s="2"/>
      <c r="C19" s="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23"/>
  <sheetViews>
    <sheetView zoomScalePageLayoutView="0" workbookViewId="0" topLeftCell="A1">
      <selection activeCell="C12" sqref="C12"/>
    </sheetView>
  </sheetViews>
  <sheetFormatPr defaultColWidth="9.140625" defaultRowHeight="12.75"/>
  <cols>
    <col min="2" max="2" width="14.28125" style="0" customWidth="1"/>
    <col min="4" max="4" width="12.8515625" style="0" customWidth="1"/>
  </cols>
  <sheetData>
    <row r="1" ht="17.25">
      <c r="D1" s="1" t="s">
        <v>65</v>
      </c>
    </row>
    <row r="2" ht="17.25">
      <c r="D2" s="1"/>
    </row>
    <row r="3" spans="4:11" ht="17.25">
      <c r="D3" s="57" t="s">
        <v>72</v>
      </c>
      <c r="E3" s="25"/>
      <c r="F3" s="25"/>
      <c r="G3" s="25"/>
      <c r="H3" s="25"/>
      <c r="I3" s="25"/>
      <c r="J3" s="25"/>
      <c r="K3" s="25"/>
    </row>
    <row r="5" spans="4:11" ht="15">
      <c r="D5" s="51" t="s">
        <v>74</v>
      </c>
      <c r="E5" s="51"/>
      <c r="F5" s="51"/>
      <c r="G5" s="51"/>
      <c r="H5" s="51"/>
      <c r="I5" s="51"/>
      <c r="J5" s="51"/>
      <c r="K5" s="51"/>
    </row>
    <row r="6" ht="12.75">
      <c r="H6" s="23"/>
    </row>
    <row r="7" ht="13.5" thickBot="1">
      <c r="B7" s="23" t="s">
        <v>71</v>
      </c>
    </row>
    <row r="8" spans="2:16" ht="12.75">
      <c r="B8" s="23" t="s">
        <v>73</v>
      </c>
      <c r="J8" s="68" t="s">
        <v>75</v>
      </c>
      <c r="K8" s="69"/>
      <c r="L8" s="69"/>
      <c r="M8" s="69"/>
      <c r="N8" s="69"/>
      <c r="O8" s="69"/>
      <c r="P8" s="70"/>
    </row>
    <row r="9" spans="10:16" ht="13.5" thickBot="1">
      <c r="J9" s="71"/>
      <c r="K9" s="72"/>
      <c r="L9" s="72"/>
      <c r="M9" s="72"/>
      <c r="N9" s="72"/>
      <c r="O9" s="72"/>
      <c r="P9" s="73"/>
    </row>
    <row r="10" spans="5:16" ht="13.5" thickBot="1">
      <c r="E10" s="77" t="s">
        <v>66</v>
      </c>
      <c r="F10" s="78"/>
      <c r="J10" s="71"/>
      <c r="K10" s="72"/>
      <c r="L10" s="72"/>
      <c r="M10" s="72"/>
      <c r="N10" s="72"/>
      <c r="O10" s="72"/>
      <c r="P10" s="73"/>
    </row>
    <row r="11" spans="2:16" ht="17.25">
      <c r="B11" s="3"/>
      <c r="C11" s="4" t="s">
        <v>0</v>
      </c>
      <c r="D11" s="3"/>
      <c r="E11">
        <v>1</v>
      </c>
      <c r="F11">
        <v>1</v>
      </c>
      <c r="J11" s="71"/>
      <c r="K11" s="72"/>
      <c r="L11" s="72"/>
      <c r="M11" s="72"/>
      <c r="N11" s="72"/>
      <c r="O11" s="72"/>
      <c r="P11" s="73"/>
    </row>
    <row r="12" spans="2:16" ht="12.75">
      <c r="B12" s="3" t="s">
        <v>1</v>
      </c>
      <c r="C12" s="65">
        <v>43</v>
      </c>
      <c r="D12" s="3"/>
      <c r="E12">
        <v>100</v>
      </c>
      <c r="F12">
        <v>0.9</v>
      </c>
      <c r="J12" s="71"/>
      <c r="K12" s="72"/>
      <c r="L12" s="72"/>
      <c r="M12" s="72"/>
      <c r="N12" s="72"/>
      <c r="O12" s="72"/>
      <c r="P12" s="73"/>
    </row>
    <row r="13" spans="2:16" ht="12.75">
      <c r="B13" s="3" t="s">
        <v>2</v>
      </c>
      <c r="C13" s="3">
        <v>12</v>
      </c>
      <c r="D13" s="3"/>
      <c r="J13" s="71"/>
      <c r="K13" s="72"/>
      <c r="L13" s="72"/>
      <c r="M13" s="72"/>
      <c r="N13" s="72"/>
      <c r="O13" s="72"/>
      <c r="P13" s="73"/>
    </row>
    <row r="14" spans="2:16" ht="12.75">
      <c r="B14" s="3" t="s">
        <v>3</v>
      </c>
      <c r="C14" s="3">
        <v>11</v>
      </c>
      <c r="D14" s="3"/>
      <c r="J14" s="71"/>
      <c r="K14" s="72"/>
      <c r="L14" s="72"/>
      <c r="M14" s="72"/>
      <c r="N14" s="72"/>
      <c r="O14" s="72"/>
      <c r="P14" s="73"/>
    </row>
    <row r="15" spans="2:16" ht="12.75">
      <c r="B15" s="3" t="s">
        <v>4</v>
      </c>
      <c r="C15" s="3">
        <v>33</v>
      </c>
      <c r="D15" s="3"/>
      <c r="J15" s="71"/>
      <c r="K15" s="72"/>
      <c r="L15" s="72"/>
      <c r="M15" s="72"/>
      <c r="N15" s="72"/>
      <c r="O15" s="72"/>
      <c r="P15" s="73"/>
    </row>
    <row r="16" spans="2:16" ht="17.25">
      <c r="B16" s="4" t="s">
        <v>5</v>
      </c>
      <c r="C16" s="4">
        <f>SUM(C12:C15)</f>
        <v>99</v>
      </c>
      <c r="D16" s="3"/>
      <c r="J16" s="71"/>
      <c r="K16" s="72"/>
      <c r="L16" s="72"/>
      <c r="M16" s="72"/>
      <c r="N16" s="72"/>
      <c r="O16" s="72"/>
      <c r="P16" s="73"/>
    </row>
    <row r="17" spans="2:16" ht="13.5" thickBot="1">
      <c r="B17" s="3"/>
      <c r="C17" s="3"/>
      <c r="D17" s="3"/>
      <c r="J17" s="71"/>
      <c r="K17" s="72"/>
      <c r="L17" s="72"/>
      <c r="M17" s="72"/>
      <c r="N17" s="72"/>
      <c r="O17" s="72"/>
      <c r="P17" s="73"/>
    </row>
    <row r="18" spans="2:16" ht="12.75">
      <c r="B18" s="6" t="s">
        <v>7</v>
      </c>
      <c r="C18" s="3"/>
      <c r="D18" s="3" t="s">
        <v>8</v>
      </c>
      <c r="J18" s="71"/>
      <c r="K18" s="72"/>
      <c r="L18" s="72"/>
      <c r="M18" s="72"/>
      <c r="N18" s="72"/>
      <c r="O18" s="72"/>
      <c r="P18" s="73"/>
    </row>
    <row r="19" spans="2:16" ht="13.5" thickBot="1">
      <c r="B19" s="7">
        <v>100</v>
      </c>
      <c r="C19" s="3"/>
      <c r="D19" s="3">
        <v>0.9</v>
      </c>
      <c r="J19" s="71"/>
      <c r="K19" s="72"/>
      <c r="L19" s="72"/>
      <c r="M19" s="72"/>
      <c r="N19" s="72"/>
      <c r="O19" s="72"/>
      <c r="P19" s="73"/>
    </row>
    <row r="20" spans="2:16" ht="12.75">
      <c r="B20" s="3"/>
      <c r="C20" s="3"/>
      <c r="D20" s="3"/>
      <c r="J20" s="71"/>
      <c r="K20" s="72"/>
      <c r="L20" s="72"/>
      <c r="M20" s="72"/>
      <c r="N20" s="72"/>
      <c r="O20" s="72"/>
      <c r="P20" s="73"/>
    </row>
    <row r="21" spans="2:16" ht="13.5" thickBot="1">
      <c r="B21" s="3"/>
      <c r="C21" s="3" t="s">
        <v>6</v>
      </c>
      <c r="D21" s="3"/>
      <c r="J21" s="71"/>
      <c r="K21" s="72"/>
      <c r="L21" s="72"/>
      <c r="M21" s="72"/>
      <c r="N21" s="72"/>
      <c r="O21" s="72"/>
      <c r="P21" s="73"/>
    </row>
    <row r="22" spans="2:16" ht="18" thickBot="1">
      <c r="B22" s="58" t="s">
        <v>64</v>
      </c>
      <c r="C22" s="55">
        <f>VLOOKUP(C16,E11:F12,2)*C16</f>
        <v>99</v>
      </c>
      <c r="D22" s="8" t="str">
        <f>IF(C22='Ostoraja (2)'!B16,"O I K E I N","hups")</f>
        <v>O I K E I N</v>
      </c>
      <c r="J22" s="74"/>
      <c r="K22" s="75"/>
      <c r="L22" s="75"/>
      <c r="M22" s="75"/>
      <c r="N22" s="75"/>
      <c r="O22" s="75"/>
      <c r="P22" s="76"/>
    </row>
    <row r="23" spans="2:4" ht="18" thickBot="1">
      <c r="B23" s="58" t="s">
        <v>67</v>
      </c>
      <c r="C23" s="55">
        <f>IF(C16&gt;=B19,C16*D19,C16)</f>
        <v>99</v>
      </c>
      <c r="D23" s="8" t="str">
        <f>IF(C23='Ostoraja (2)'!B17,"O I K E I N","hups")</f>
        <v>O I K E I N</v>
      </c>
    </row>
  </sheetData>
  <sheetProtection/>
  <mergeCells count="2">
    <mergeCell ref="E10:F10"/>
    <mergeCell ref="J8:P2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4.28125" style="0" customWidth="1"/>
    <col min="3" max="3" width="12.8515625" style="0" customWidth="1"/>
  </cols>
  <sheetData>
    <row r="1" ht="17.25">
      <c r="C1" s="1" t="s">
        <v>65</v>
      </c>
    </row>
    <row r="4" ht="12.75">
      <c r="D4" s="23" t="s">
        <v>66</v>
      </c>
    </row>
    <row r="5" spans="1:5" ht="17.25">
      <c r="A5" s="3"/>
      <c r="B5" s="4" t="s">
        <v>0</v>
      </c>
      <c r="C5" s="3"/>
      <c r="D5">
        <v>1</v>
      </c>
      <c r="E5">
        <v>1</v>
      </c>
    </row>
    <row r="6" spans="1:5" ht="12.75">
      <c r="A6" s="3" t="s">
        <v>1</v>
      </c>
      <c r="B6" s="3">
        <f>Ostoraja!C12</f>
        <v>43</v>
      </c>
      <c r="C6" s="3"/>
      <c r="D6">
        <v>100</v>
      </c>
      <c r="E6">
        <v>0.9</v>
      </c>
    </row>
    <row r="7" spans="1:3" ht="12.75">
      <c r="A7" s="3" t="s">
        <v>2</v>
      </c>
      <c r="B7" s="3">
        <f>Ostoraja!C13</f>
        <v>12</v>
      </c>
      <c r="C7" s="3"/>
    </row>
    <row r="8" spans="1:3" ht="12.75">
      <c r="A8" s="3" t="s">
        <v>3</v>
      </c>
      <c r="B8" s="3">
        <f>Ostoraja!C14</f>
        <v>11</v>
      </c>
      <c r="C8" s="3"/>
    </row>
    <row r="9" spans="1:3" ht="12.75">
      <c r="A9" s="3" t="s">
        <v>4</v>
      </c>
      <c r="B9" s="3">
        <f>Ostoraja!C15</f>
        <v>33</v>
      </c>
      <c r="C9" s="3"/>
    </row>
    <row r="10" spans="1:3" ht="17.25">
      <c r="A10" s="4" t="s">
        <v>5</v>
      </c>
      <c r="B10" s="4">
        <f>SUM(B6:B9)</f>
        <v>99</v>
      </c>
      <c r="C10" s="3"/>
    </row>
    <row r="11" spans="1:3" ht="13.5" thickBot="1">
      <c r="A11" s="3"/>
      <c r="B11" s="3"/>
      <c r="C11" s="3"/>
    </row>
    <row r="12" spans="1:3" ht="12.75">
      <c r="A12" s="6" t="s">
        <v>7</v>
      </c>
      <c r="B12" s="3"/>
      <c r="C12" s="3" t="s">
        <v>8</v>
      </c>
    </row>
    <row r="13" spans="1:3" ht="13.5" thickBot="1">
      <c r="A13" s="7">
        <f>Ostoraja!B19</f>
        <v>100</v>
      </c>
      <c r="B13" s="3"/>
      <c r="C13" s="3">
        <f>Ostoraja!D19</f>
        <v>0.9</v>
      </c>
    </row>
    <row r="14" spans="1:3" ht="12.75">
      <c r="A14" s="3"/>
      <c r="B14" s="3"/>
      <c r="C14" s="3"/>
    </row>
    <row r="15" spans="1:3" ht="13.5" thickBot="1">
      <c r="A15" s="3"/>
      <c r="B15" s="3" t="s">
        <v>6</v>
      </c>
      <c r="C15" s="3"/>
    </row>
    <row r="16" spans="1:4" ht="18" thickBot="1">
      <c r="A16" s="5"/>
      <c r="B16" s="9">
        <f>VLOOKUP(B10,D5:E6,2)*B10</f>
        <v>99</v>
      </c>
      <c r="C16" s="8"/>
      <c r="D16" s="51" t="s">
        <v>64</v>
      </c>
    </row>
    <row r="17" spans="2:4" ht="18" thickBot="1">
      <c r="B17" s="9">
        <f>IF(B10&gt;=A13,B10*C13,B10)</f>
        <v>99</v>
      </c>
      <c r="D17" s="51" t="s">
        <v>67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.7109375" style="0" customWidth="1"/>
    <col min="2" max="2" width="9.28125" style="0" customWidth="1"/>
    <col min="3" max="3" width="12.7109375" style="0" customWidth="1"/>
    <col min="4" max="4" width="17.57421875" style="0" customWidth="1"/>
    <col min="5" max="5" width="10.140625" style="0" bestFit="1" customWidth="1"/>
    <col min="6" max="6" width="15.8515625" style="0" customWidth="1"/>
    <col min="7" max="7" width="15.421875" style="0" customWidth="1"/>
    <col min="8" max="8" width="15.8515625" style="0" customWidth="1"/>
    <col min="9" max="9" width="19.00390625" style="0" customWidth="1"/>
    <col min="10" max="10" width="17.57421875" style="0" customWidth="1"/>
    <col min="11" max="11" width="12.28125" style="0" customWidth="1"/>
  </cols>
  <sheetData>
    <row r="1" ht="18" thickBot="1">
      <c r="C1" s="1" t="s">
        <v>65</v>
      </c>
    </row>
    <row r="2" spans="7:8" ht="13.5" thickBot="1">
      <c r="G2" s="77" t="s">
        <v>69</v>
      </c>
      <c r="H2" s="78"/>
    </row>
    <row r="3" spans="3:8" ht="12.75">
      <c r="C3" s="2" t="s">
        <v>9</v>
      </c>
      <c r="G3" s="10">
        <v>1</v>
      </c>
      <c r="H3" s="2" t="s">
        <v>11</v>
      </c>
    </row>
    <row r="4" spans="3:8" ht="12.75">
      <c r="C4" s="2" t="s">
        <v>10</v>
      </c>
      <c r="D4" s="2"/>
      <c r="E4" s="10"/>
      <c r="F4" s="2" t="s">
        <v>11</v>
      </c>
      <c r="G4" s="10">
        <v>36083</v>
      </c>
      <c r="H4" s="2" t="s">
        <v>11</v>
      </c>
    </row>
    <row r="5" spans="3:8" ht="12.75">
      <c r="C5" s="2"/>
      <c r="D5" s="2"/>
      <c r="E5" s="10"/>
      <c r="G5" s="10">
        <v>36084</v>
      </c>
      <c r="H5" s="2" t="s">
        <v>13</v>
      </c>
    </row>
    <row r="6" spans="3:6" ht="12.75">
      <c r="C6" s="2" t="s">
        <v>12</v>
      </c>
      <c r="D6" s="2"/>
      <c r="E6" s="10"/>
      <c r="F6" s="2" t="s">
        <v>13</v>
      </c>
    </row>
    <row r="7" ht="12.75">
      <c r="C7" s="2"/>
    </row>
    <row r="8" ht="12.75">
      <c r="D8" s="2" t="s">
        <v>14</v>
      </c>
    </row>
    <row r="9" spans="3:4" ht="12.75">
      <c r="C9" s="2"/>
      <c r="D9" s="10">
        <v>36083</v>
      </c>
    </row>
    <row r="10" spans="3:4" ht="13.5" thickBot="1">
      <c r="C10" s="2"/>
      <c r="D10" s="10"/>
    </row>
    <row r="11" spans="4:9" ht="15.75" thickBot="1">
      <c r="D11" s="60" t="s">
        <v>64</v>
      </c>
      <c r="I11" s="60" t="s">
        <v>68</v>
      </c>
    </row>
    <row r="12" spans="2:10" ht="33.75" customHeight="1">
      <c r="B12" s="11" t="s">
        <v>15</v>
      </c>
      <c r="C12" s="12" t="s">
        <v>16</v>
      </c>
      <c r="D12" s="13" t="s">
        <v>17</v>
      </c>
      <c r="E12" s="14"/>
      <c r="G12" s="11" t="s">
        <v>15</v>
      </c>
      <c r="H12" s="12" t="s">
        <v>16</v>
      </c>
      <c r="I12" s="13" t="s">
        <v>17</v>
      </c>
      <c r="J12" s="14"/>
    </row>
    <row r="13" spans="2:10" ht="19.5" customHeight="1">
      <c r="B13" s="15" t="s">
        <v>18</v>
      </c>
      <c r="C13" s="66">
        <v>36078</v>
      </c>
      <c r="D13" s="56" t="str">
        <f>VLOOKUP(C13,$G$3:$H$5,2)</f>
        <v>Aikaa on jäljellä</v>
      </c>
      <c r="E13" s="18" t="str">
        <f>IF(D13='Palautuspäivä (2)'!D13,"O I K E I N","hups")</f>
        <v>O I K E I N</v>
      </c>
      <c r="G13" s="15" t="s">
        <v>18</v>
      </c>
      <c r="H13" s="66">
        <v>36078</v>
      </c>
      <c r="I13" s="56" t="str">
        <f>IF(C13&lt;=$D$9,$F$4,$F$6)</f>
        <v>Aikaa on jäljellä</v>
      </c>
      <c r="J13" s="18" t="str">
        <f>IF(I13='Palautuspäivä (2)'!I13,"O I K E I N","hups")</f>
        <v>O I K E I N</v>
      </c>
    </row>
    <row r="14" spans="2:10" ht="19.5" customHeight="1">
      <c r="B14" s="15" t="s">
        <v>19</v>
      </c>
      <c r="C14" s="16">
        <v>36079</v>
      </c>
      <c r="D14" s="56" t="str">
        <f aca="true" t="shared" si="0" ref="D14:D22">VLOOKUP(C14,$G$3:$H$5,2)</f>
        <v>Aikaa on jäljellä</v>
      </c>
      <c r="E14" s="18" t="str">
        <f>IF(D14='Palautuspäivä (2)'!D14,"O I K E I N","hups")</f>
        <v>O I K E I N</v>
      </c>
      <c r="G14" s="15" t="s">
        <v>19</v>
      </c>
      <c r="H14" s="16">
        <v>36079</v>
      </c>
      <c r="I14" s="56" t="str">
        <f aca="true" t="shared" si="1" ref="I14:I22">IF(C14&lt;=$D$9,$F$4,$F$6)</f>
        <v>Aikaa on jäljellä</v>
      </c>
      <c r="J14" s="18" t="str">
        <f>IF(I14='Palautuspäivä (2)'!I14,"O I K E I N","hups")</f>
        <v>O I K E I N</v>
      </c>
    </row>
    <row r="15" spans="2:10" ht="19.5" customHeight="1">
      <c r="B15" s="15" t="s">
        <v>20</v>
      </c>
      <c r="C15" s="16">
        <v>36080</v>
      </c>
      <c r="D15" s="56" t="str">
        <f t="shared" si="0"/>
        <v>Aikaa on jäljellä</v>
      </c>
      <c r="E15" s="18" t="str">
        <f>IF(D15='Palautuspäivä (2)'!D15,"O I K E I N","hups")</f>
        <v>O I K E I N</v>
      </c>
      <c r="G15" s="15" t="s">
        <v>20</v>
      </c>
      <c r="H15" s="16">
        <v>36080</v>
      </c>
      <c r="I15" s="56" t="str">
        <f t="shared" si="1"/>
        <v>Aikaa on jäljellä</v>
      </c>
      <c r="J15" s="18" t="str">
        <f>IF(I15='Palautuspäivä (2)'!I15,"O I K E I N","hups")</f>
        <v>O I K E I N</v>
      </c>
    </row>
    <row r="16" spans="2:10" ht="19.5" customHeight="1">
      <c r="B16" s="15" t="s">
        <v>21</v>
      </c>
      <c r="C16" s="16">
        <v>36081</v>
      </c>
      <c r="D16" s="56" t="str">
        <f t="shared" si="0"/>
        <v>Aikaa on jäljellä</v>
      </c>
      <c r="E16" s="18" t="str">
        <f>IF(D16='Palautuspäivä (2)'!D16,"O I K E I N","hups")</f>
        <v>O I K E I N</v>
      </c>
      <c r="G16" s="15" t="s">
        <v>21</v>
      </c>
      <c r="H16" s="16">
        <v>36081</v>
      </c>
      <c r="I16" s="56" t="str">
        <f t="shared" si="1"/>
        <v>Aikaa on jäljellä</v>
      </c>
      <c r="J16" s="18" t="str">
        <f>IF(I16='Palautuspäivä (2)'!I16,"O I K E I N","hups")</f>
        <v>O I K E I N</v>
      </c>
    </row>
    <row r="17" spans="2:10" ht="19.5" customHeight="1">
      <c r="B17" s="15" t="s">
        <v>22</v>
      </c>
      <c r="C17" s="16">
        <v>36082</v>
      </c>
      <c r="D17" s="56" t="str">
        <f t="shared" si="0"/>
        <v>Aikaa on jäljellä</v>
      </c>
      <c r="E17" s="18" t="str">
        <f>IF(D17='Palautuspäivä (2)'!D17,"O I K E I N","hups")</f>
        <v>O I K E I N</v>
      </c>
      <c r="G17" s="15" t="s">
        <v>22</v>
      </c>
      <c r="H17" s="16">
        <v>36082</v>
      </c>
      <c r="I17" s="56" t="str">
        <f t="shared" si="1"/>
        <v>Aikaa on jäljellä</v>
      </c>
      <c r="J17" s="18" t="str">
        <f>IF(I17='Palautuspäivä (2)'!I17,"O I K E I N","hups")</f>
        <v>O I K E I N</v>
      </c>
    </row>
    <row r="18" spans="2:10" ht="19.5" customHeight="1">
      <c r="B18" s="15" t="s">
        <v>23</v>
      </c>
      <c r="C18" s="16">
        <v>36083</v>
      </c>
      <c r="D18" s="56" t="str">
        <f t="shared" si="0"/>
        <v>Aikaa on jäljellä</v>
      </c>
      <c r="E18" s="18" t="str">
        <f>IF(D18='Palautuspäivä (2)'!D18,"O I K E I N","hups")</f>
        <v>O I K E I N</v>
      </c>
      <c r="G18" s="15" t="s">
        <v>23</v>
      </c>
      <c r="H18" s="16">
        <v>36083</v>
      </c>
      <c r="I18" s="56" t="str">
        <f t="shared" si="1"/>
        <v>Aikaa on jäljellä</v>
      </c>
      <c r="J18" s="18" t="str">
        <f>IF(I18='Palautuspäivä (2)'!I18,"O I K E I N","hups")</f>
        <v>O I K E I N</v>
      </c>
    </row>
    <row r="19" spans="2:10" ht="19.5" customHeight="1">
      <c r="B19" s="15" t="s">
        <v>24</v>
      </c>
      <c r="C19" s="16">
        <v>36084</v>
      </c>
      <c r="D19" s="56" t="str">
        <f t="shared" si="0"/>
        <v>MUISTUTUS</v>
      </c>
      <c r="E19" s="18" t="str">
        <f>IF(D19='Palautuspäivä (2)'!D19,"O I K E I N","hups")</f>
        <v>O I K E I N</v>
      </c>
      <c r="G19" s="15" t="s">
        <v>24</v>
      </c>
      <c r="H19" s="16">
        <v>36084</v>
      </c>
      <c r="I19" s="56" t="str">
        <f t="shared" si="1"/>
        <v>MUISTUTUS</v>
      </c>
      <c r="J19" s="18" t="str">
        <f>IF(I19='Palautuspäivä (2)'!I19,"O I K E I N","hups")</f>
        <v>O I K E I N</v>
      </c>
    </row>
    <row r="20" spans="2:10" ht="19.5" customHeight="1">
      <c r="B20" s="15" t="s">
        <v>25</v>
      </c>
      <c r="C20" s="16">
        <v>36085</v>
      </c>
      <c r="D20" s="56" t="str">
        <f t="shared" si="0"/>
        <v>MUISTUTUS</v>
      </c>
      <c r="E20" s="18" t="str">
        <f>IF(D20='Palautuspäivä (2)'!D20,"O I K E I N","hups")</f>
        <v>O I K E I N</v>
      </c>
      <c r="G20" s="15" t="s">
        <v>25</v>
      </c>
      <c r="H20" s="16">
        <v>36085</v>
      </c>
      <c r="I20" s="56" t="str">
        <f t="shared" si="1"/>
        <v>MUISTUTUS</v>
      </c>
      <c r="J20" s="18" t="str">
        <f>IF(I20='Palautuspäivä (2)'!I20,"O I K E I N","hups")</f>
        <v>O I K E I N</v>
      </c>
    </row>
    <row r="21" spans="2:10" ht="19.5" customHeight="1">
      <c r="B21" s="15" t="s">
        <v>26</v>
      </c>
      <c r="C21" s="16">
        <v>36086</v>
      </c>
      <c r="D21" s="56" t="str">
        <f t="shared" si="0"/>
        <v>MUISTUTUS</v>
      </c>
      <c r="E21" s="18" t="str">
        <f>IF(D21='Palautuspäivä (2)'!D21,"O I K E I N","hups")</f>
        <v>O I K E I N</v>
      </c>
      <c r="G21" s="15" t="s">
        <v>26</v>
      </c>
      <c r="H21" s="16">
        <v>36086</v>
      </c>
      <c r="I21" s="56" t="str">
        <f t="shared" si="1"/>
        <v>MUISTUTUS</v>
      </c>
      <c r="J21" s="18" t="str">
        <f>IF(I21='Palautuspäivä (2)'!I21,"O I K E I N","hups")</f>
        <v>O I K E I N</v>
      </c>
    </row>
    <row r="22" spans="2:10" ht="19.5" customHeight="1" thickBot="1">
      <c r="B22" s="19" t="s">
        <v>27</v>
      </c>
      <c r="C22" s="20">
        <v>36087</v>
      </c>
      <c r="D22" s="61" t="str">
        <f t="shared" si="0"/>
        <v>MUISTUTUS</v>
      </c>
      <c r="E22" s="21" t="str">
        <f>IF(D22='Palautuspäivä (2)'!D22,"O I K E I N","hups")</f>
        <v>O I K E I N</v>
      </c>
      <c r="G22" s="19" t="s">
        <v>27</v>
      </c>
      <c r="H22" s="20">
        <v>36087</v>
      </c>
      <c r="I22" s="61" t="str">
        <f t="shared" si="1"/>
        <v>MUISTUTUS</v>
      </c>
      <c r="J22" s="21" t="str">
        <f>IF(I22='Palautuspäivä (2)'!I22,"O I K E I N","hups")</f>
        <v>O I K E I N</v>
      </c>
    </row>
  </sheetData>
  <sheetProtection/>
  <mergeCells count="1">
    <mergeCell ref="G2:H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2.7109375" style="0" customWidth="1"/>
    <col min="2" max="2" width="9.28125" style="0" customWidth="1"/>
    <col min="3" max="3" width="12.7109375" style="0" customWidth="1"/>
    <col min="4" max="4" width="17.57421875" style="0" customWidth="1"/>
    <col min="5" max="5" width="10.140625" style="0" bestFit="1" customWidth="1"/>
    <col min="7" max="7" width="15.421875" style="0" customWidth="1"/>
    <col min="8" max="8" width="15.8515625" style="0" customWidth="1"/>
    <col min="9" max="9" width="19.00390625" style="0" customWidth="1"/>
    <col min="10" max="10" width="17.57421875" style="0" customWidth="1"/>
    <col min="11" max="11" width="12.28125" style="0" customWidth="1"/>
  </cols>
  <sheetData>
    <row r="1" ht="17.25">
      <c r="C1" s="1" t="s">
        <v>65</v>
      </c>
    </row>
    <row r="2" ht="13.5" thickBot="1"/>
    <row r="3" spans="7:8" ht="13.5" thickBot="1">
      <c r="G3" s="77" t="s">
        <v>69</v>
      </c>
      <c r="H3" s="78"/>
    </row>
    <row r="4" spans="3:8" ht="12.75">
      <c r="C4" s="2" t="s">
        <v>9</v>
      </c>
      <c r="G4" s="10">
        <v>1</v>
      </c>
      <c r="H4" s="2" t="s">
        <v>11</v>
      </c>
    </row>
    <row r="5" spans="3:8" ht="12.75">
      <c r="C5" s="2" t="s">
        <v>10</v>
      </c>
      <c r="D5" s="2"/>
      <c r="E5" s="10"/>
      <c r="G5" s="10">
        <v>36083</v>
      </c>
      <c r="H5" s="2" t="s">
        <v>11</v>
      </c>
    </row>
    <row r="6" spans="3:8" ht="12.75">
      <c r="C6" s="2"/>
      <c r="D6" s="2"/>
      <c r="E6" s="10"/>
      <c r="G6" s="10">
        <v>36084</v>
      </c>
      <c r="H6" s="2" t="s">
        <v>13</v>
      </c>
    </row>
    <row r="7" spans="3:5" ht="12.75">
      <c r="C7" s="2" t="s">
        <v>12</v>
      </c>
      <c r="D7" s="2"/>
      <c r="E7" s="10"/>
    </row>
    <row r="8" ht="12.75">
      <c r="C8" s="2"/>
    </row>
    <row r="9" ht="12.75">
      <c r="D9" s="2" t="s">
        <v>14</v>
      </c>
    </row>
    <row r="10" spans="3:4" ht="12.75">
      <c r="C10" s="2"/>
      <c r="D10" s="10">
        <v>36083</v>
      </c>
    </row>
    <row r="11" ht="13.5" thickBot="1"/>
    <row r="12" spans="2:10" ht="33.75" customHeight="1">
      <c r="B12" s="11" t="s">
        <v>15</v>
      </c>
      <c r="C12" s="12" t="s">
        <v>16</v>
      </c>
      <c r="D12" s="13" t="s">
        <v>17</v>
      </c>
      <c r="E12" s="53" t="s">
        <v>64</v>
      </c>
      <c r="G12" s="11" t="s">
        <v>15</v>
      </c>
      <c r="H12" s="12" t="s">
        <v>16</v>
      </c>
      <c r="I12" s="13" t="s">
        <v>17</v>
      </c>
      <c r="J12" s="53" t="s">
        <v>68</v>
      </c>
    </row>
    <row r="13" spans="2:10" ht="19.5" customHeight="1">
      <c r="B13" s="15" t="s">
        <v>18</v>
      </c>
      <c r="C13" s="16">
        <v>36078</v>
      </c>
      <c r="D13" s="17" t="str">
        <f>VLOOKUP(C13,$G$4:$H$6,2)</f>
        <v>Aikaa on jäljellä</v>
      </c>
      <c r="E13" s="18"/>
      <c r="G13" s="15" t="s">
        <v>18</v>
      </c>
      <c r="H13" s="16">
        <v>36078</v>
      </c>
      <c r="I13" s="17" t="str">
        <f>IF(C13&lt;=$D$10,$H$4,$H$6)</f>
        <v>Aikaa on jäljellä</v>
      </c>
      <c r="J13" s="18"/>
    </row>
    <row r="14" spans="2:10" ht="19.5" customHeight="1">
      <c r="B14" s="15" t="s">
        <v>19</v>
      </c>
      <c r="C14" s="16">
        <v>36079</v>
      </c>
      <c r="D14" s="17" t="str">
        <f aca="true" t="shared" si="0" ref="D14:D22">VLOOKUP(C14,$G$4:$H$6,2)</f>
        <v>Aikaa on jäljellä</v>
      </c>
      <c r="E14" s="18"/>
      <c r="G14" s="15" t="s">
        <v>19</v>
      </c>
      <c r="H14" s="16">
        <v>36079</v>
      </c>
      <c r="I14" s="17" t="str">
        <f aca="true" t="shared" si="1" ref="I14:I22">IF(C14&lt;=$D$10,$H$4,$H$6)</f>
        <v>Aikaa on jäljellä</v>
      </c>
      <c r="J14" s="18"/>
    </row>
    <row r="15" spans="2:10" ht="19.5" customHeight="1">
      <c r="B15" s="15" t="s">
        <v>20</v>
      </c>
      <c r="C15" s="16">
        <v>36080</v>
      </c>
      <c r="D15" s="17" t="str">
        <f t="shared" si="0"/>
        <v>Aikaa on jäljellä</v>
      </c>
      <c r="E15" s="18"/>
      <c r="G15" s="15" t="s">
        <v>20</v>
      </c>
      <c r="H15" s="16">
        <v>36080</v>
      </c>
      <c r="I15" s="17" t="str">
        <f t="shared" si="1"/>
        <v>Aikaa on jäljellä</v>
      </c>
      <c r="J15" s="18"/>
    </row>
    <row r="16" spans="2:10" ht="19.5" customHeight="1">
      <c r="B16" s="15" t="s">
        <v>21</v>
      </c>
      <c r="C16" s="16">
        <v>36081</v>
      </c>
      <c r="D16" s="17" t="str">
        <f t="shared" si="0"/>
        <v>Aikaa on jäljellä</v>
      </c>
      <c r="E16" s="18"/>
      <c r="G16" s="15" t="s">
        <v>21</v>
      </c>
      <c r="H16" s="16">
        <v>36081</v>
      </c>
      <c r="I16" s="17" t="str">
        <f t="shared" si="1"/>
        <v>Aikaa on jäljellä</v>
      </c>
      <c r="J16" s="18"/>
    </row>
    <row r="17" spans="2:10" ht="19.5" customHeight="1">
      <c r="B17" s="15" t="s">
        <v>22</v>
      </c>
      <c r="C17" s="16">
        <v>36082</v>
      </c>
      <c r="D17" s="17" t="str">
        <f t="shared" si="0"/>
        <v>Aikaa on jäljellä</v>
      </c>
      <c r="E17" s="18"/>
      <c r="G17" s="15" t="s">
        <v>22</v>
      </c>
      <c r="H17" s="16">
        <v>36082</v>
      </c>
      <c r="I17" s="17" t="str">
        <f t="shared" si="1"/>
        <v>Aikaa on jäljellä</v>
      </c>
      <c r="J17" s="18"/>
    </row>
    <row r="18" spans="2:10" ht="19.5" customHeight="1">
      <c r="B18" s="15" t="s">
        <v>23</v>
      </c>
      <c r="C18" s="16">
        <v>36083</v>
      </c>
      <c r="D18" s="17" t="str">
        <f t="shared" si="0"/>
        <v>Aikaa on jäljellä</v>
      </c>
      <c r="E18" s="18"/>
      <c r="G18" s="15" t="s">
        <v>23</v>
      </c>
      <c r="H18" s="16">
        <v>36083</v>
      </c>
      <c r="I18" s="17" t="str">
        <f t="shared" si="1"/>
        <v>Aikaa on jäljellä</v>
      </c>
      <c r="J18" s="18"/>
    </row>
    <row r="19" spans="2:10" ht="19.5" customHeight="1">
      <c r="B19" s="15" t="s">
        <v>24</v>
      </c>
      <c r="C19" s="16">
        <v>36084</v>
      </c>
      <c r="D19" s="17" t="str">
        <f t="shared" si="0"/>
        <v>MUISTUTUS</v>
      </c>
      <c r="E19" s="18"/>
      <c r="G19" s="15" t="s">
        <v>24</v>
      </c>
      <c r="H19" s="16">
        <v>36084</v>
      </c>
      <c r="I19" s="17" t="str">
        <f t="shared" si="1"/>
        <v>MUISTUTUS</v>
      </c>
      <c r="J19" s="18"/>
    </row>
    <row r="20" spans="2:10" ht="19.5" customHeight="1">
      <c r="B20" s="15" t="s">
        <v>25</v>
      </c>
      <c r="C20" s="16">
        <v>36085</v>
      </c>
      <c r="D20" s="17" t="str">
        <f t="shared" si="0"/>
        <v>MUISTUTUS</v>
      </c>
      <c r="E20" s="18"/>
      <c r="G20" s="15" t="s">
        <v>25</v>
      </c>
      <c r="H20" s="16">
        <v>36085</v>
      </c>
      <c r="I20" s="17" t="str">
        <f t="shared" si="1"/>
        <v>MUISTUTUS</v>
      </c>
      <c r="J20" s="18"/>
    </row>
    <row r="21" spans="2:10" ht="19.5" customHeight="1">
      <c r="B21" s="15" t="s">
        <v>26</v>
      </c>
      <c r="C21" s="16">
        <v>36086</v>
      </c>
      <c r="D21" s="17" t="str">
        <f t="shared" si="0"/>
        <v>MUISTUTUS</v>
      </c>
      <c r="E21" s="18"/>
      <c r="G21" s="15" t="s">
        <v>26</v>
      </c>
      <c r="H21" s="16">
        <v>36086</v>
      </c>
      <c r="I21" s="17" t="str">
        <f t="shared" si="1"/>
        <v>MUISTUTUS</v>
      </c>
      <c r="J21" s="18"/>
    </row>
    <row r="22" spans="2:10" ht="19.5" customHeight="1" thickBot="1">
      <c r="B22" s="19" t="s">
        <v>27</v>
      </c>
      <c r="C22" s="20">
        <v>36087</v>
      </c>
      <c r="D22" s="17" t="str">
        <f t="shared" si="0"/>
        <v>MUISTUTUS</v>
      </c>
      <c r="E22" s="21"/>
      <c r="G22" s="19" t="s">
        <v>27</v>
      </c>
      <c r="H22" s="20">
        <v>36087</v>
      </c>
      <c r="I22" s="17" t="str">
        <f t="shared" si="1"/>
        <v>MUISTUTUS</v>
      </c>
      <c r="J22" s="21"/>
    </row>
  </sheetData>
  <sheetProtection/>
  <mergeCells count="1">
    <mergeCell ref="G3:H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5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.7109375" style="0" customWidth="1"/>
    <col min="2" max="2" width="9.28125" style="0" customWidth="1"/>
    <col min="3" max="3" width="12.7109375" style="0" customWidth="1"/>
    <col min="4" max="4" width="17.57421875" style="0" customWidth="1"/>
    <col min="5" max="5" width="12.8515625" style="0" customWidth="1"/>
    <col min="6" max="6" width="21.28125" style="0" customWidth="1"/>
    <col min="7" max="7" width="15.421875" style="0" customWidth="1"/>
    <col min="8" max="8" width="15.00390625" style="0" customWidth="1"/>
    <col min="9" max="9" width="17.7109375" style="0" customWidth="1"/>
    <col min="10" max="10" width="18.7109375" style="0" customWidth="1"/>
    <col min="11" max="11" width="12.28125" style="0" customWidth="1"/>
  </cols>
  <sheetData>
    <row r="1" ht="17.25">
      <c r="C1" s="1" t="s">
        <v>65</v>
      </c>
    </row>
    <row r="2" ht="13.5" thickBot="1"/>
    <row r="3" spans="3:8" ht="13.5" thickBot="1">
      <c r="C3" s="2" t="s">
        <v>9</v>
      </c>
      <c r="G3" s="77" t="s">
        <v>69</v>
      </c>
      <c r="H3" s="78"/>
    </row>
    <row r="4" spans="3:8" ht="12.75">
      <c r="C4" s="2" t="s">
        <v>10</v>
      </c>
      <c r="D4" s="2"/>
      <c r="E4" s="10"/>
      <c r="F4" s="2" t="s">
        <v>11</v>
      </c>
      <c r="G4" s="10">
        <v>1</v>
      </c>
      <c r="H4" s="2" t="s">
        <v>11</v>
      </c>
    </row>
    <row r="5" spans="3:8" ht="12.75">
      <c r="C5" s="2"/>
      <c r="D5" s="2" t="s">
        <v>28</v>
      </c>
      <c r="E5" s="10"/>
      <c r="F5" s="2" t="s">
        <v>29</v>
      </c>
      <c r="G5" s="10">
        <v>36083</v>
      </c>
      <c r="H5" s="2" t="s">
        <v>29</v>
      </c>
    </row>
    <row r="6" spans="3:8" ht="12.75">
      <c r="C6" s="2" t="s">
        <v>12</v>
      </c>
      <c r="D6" s="2"/>
      <c r="E6" s="10"/>
      <c r="F6" s="2" t="s">
        <v>13</v>
      </c>
      <c r="G6" s="10">
        <v>36084</v>
      </c>
      <c r="H6" s="2" t="s">
        <v>13</v>
      </c>
    </row>
    <row r="7" ht="12.75">
      <c r="C7" s="2"/>
    </row>
    <row r="8" ht="12.75">
      <c r="D8" s="2" t="s">
        <v>14</v>
      </c>
    </row>
    <row r="9" spans="3:4" ht="12.75">
      <c r="C9" s="2"/>
      <c r="D9" s="10">
        <v>36083</v>
      </c>
    </row>
    <row r="10" spans="3:4" ht="13.5" thickBot="1">
      <c r="C10" s="2"/>
      <c r="D10" s="10"/>
    </row>
    <row r="11" spans="4:9" ht="15.75" thickBot="1">
      <c r="D11" s="60" t="s">
        <v>64</v>
      </c>
      <c r="I11" s="60" t="s">
        <v>68</v>
      </c>
    </row>
    <row r="12" spans="2:10" ht="33.75" customHeight="1">
      <c r="B12" s="11" t="s">
        <v>15</v>
      </c>
      <c r="C12" s="12" t="s">
        <v>16</v>
      </c>
      <c r="D12" s="13" t="s">
        <v>17</v>
      </c>
      <c r="E12" s="14"/>
      <c r="G12" s="11" t="s">
        <v>15</v>
      </c>
      <c r="H12" s="12" t="s">
        <v>16</v>
      </c>
      <c r="I12" s="13" t="s">
        <v>17</v>
      </c>
      <c r="J12" s="14"/>
    </row>
    <row r="13" spans="2:10" ht="19.5" customHeight="1">
      <c r="B13" s="15" t="s">
        <v>18</v>
      </c>
      <c r="C13" s="66">
        <v>36078</v>
      </c>
      <c r="D13" s="56" t="str">
        <f>VLOOKUP(C13,$G$4:$H$6,2)</f>
        <v>Aikaa on jäljellä</v>
      </c>
      <c r="E13" s="18" t="str">
        <f>IF(D13='Palautus 3 vast (2)'!D13,"O I K E I N","hups")</f>
        <v>O I K E I N</v>
      </c>
      <c r="G13" s="15" t="s">
        <v>18</v>
      </c>
      <c r="H13" s="66">
        <v>36078</v>
      </c>
      <c r="I13" s="56" t="str">
        <f>IF(H13&lt;$D$9,$F$4,IF(H13=$D$9,$F$5,$F$6))</f>
        <v>Aikaa on jäljellä</v>
      </c>
      <c r="J13" s="18" t="str">
        <f>IF(I13='Palautus 3 vast (2)'!I13,"O I K E I N","hups")</f>
        <v>O I K E I N</v>
      </c>
    </row>
    <row r="14" spans="2:10" ht="19.5" customHeight="1">
      <c r="B14" s="15" t="s">
        <v>19</v>
      </c>
      <c r="C14" s="16">
        <v>36079</v>
      </c>
      <c r="D14" s="56" t="str">
        <f aca="true" t="shared" si="0" ref="D14:D22">VLOOKUP(C14,$G$4:$H$6,2)</f>
        <v>Aikaa on jäljellä</v>
      </c>
      <c r="E14" s="18" t="str">
        <f>IF(D14='Palautus 3 vast (2)'!D14,"O I K E I N","hups")</f>
        <v>O I K E I N</v>
      </c>
      <c r="G14" s="15" t="s">
        <v>19</v>
      </c>
      <c r="H14" s="16">
        <v>36079</v>
      </c>
      <c r="I14" s="56" t="str">
        <f aca="true" t="shared" si="1" ref="I14:I22">IF(H14&lt;$D$9,$F$4,IF(H14=$D$9,$F$5,$F$6))</f>
        <v>Aikaa on jäljellä</v>
      </c>
      <c r="J14" s="18" t="str">
        <f>IF(I14='Palautus 3 vast (2)'!I14,"O I K E I N","hups")</f>
        <v>O I K E I N</v>
      </c>
    </row>
    <row r="15" spans="2:10" ht="19.5" customHeight="1">
      <c r="B15" s="15" t="s">
        <v>20</v>
      </c>
      <c r="C15" s="16">
        <v>36083</v>
      </c>
      <c r="D15" s="56" t="str">
        <f t="shared" si="0"/>
        <v>Palauta tänään</v>
      </c>
      <c r="E15" s="18" t="str">
        <f>IF(D15='Palautus 3 vast (2)'!D15,"O I K E I N","hups")</f>
        <v>O I K E I N</v>
      </c>
      <c r="G15" s="15" t="s">
        <v>20</v>
      </c>
      <c r="H15" s="16">
        <v>36083</v>
      </c>
      <c r="I15" s="56" t="str">
        <f t="shared" si="1"/>
        <v>Palauta tänään</v>
      </c>
      <c r="J15" s="18" t="str">
        <f>IF(I15='Palautus 3 vast (2)'!I15,"O I K E I N","hups")</f>
        <v>O I K E I N</v>
      </c>
    </row>
    <row r="16" spans="2:10" ht="19.5" customHeight="1">
      <c r="B16" s="15" t="s">
        <v>21</v>
      </c>
      <c r="C16" s="16">
        <v>36091</v>
      </c>
      <c r="D16" s="56" t="str">
        <f t="shared" si="0"/>
        <v>MUISTUTUS</v>
      </c>
      <c r="E16" s="18" t="str">
        <f>IF(D16='Palautus 3 vast (2)'!D16,"O I K E I N","hups")</f>
        <v>O I K E I N</v>
      </c>
      <c r="G16" s="15" t="s">
        <v>21</v>
      </c>
      <c r="H16" s="16">
        <v>36091</v>
      </c>
      <c r="I16" s="56" t="str">
        <f t="shared" si="1"/>
        <v>MUISTUTUS</v>
      </c>
      <c r="J16" s="18" t="str">
        <f>IF(I16='Palautus 3 vast (2)'!I16,"O I K E I N","hups")</f>
        <v>O I K E I N</v>
      </c>
    </row>
    <row r="17" spans="2:10" ht="19.5" customHeight="1">
      <c r="B17" s="15" t="s">
        <v>22</v>
      </c>
      <c r="C17" s="16">
        <v>36082</v>
      </c>
      <c r="D17" s="56" t="str">
        <f t="shared" si="0"/>
        <v>Aikaa on jäljellä</v>
      </c>
      <c r="E17" s="18" t="str">
        <f>IF(D17='Palautus 3 vast (2)'!D17,"O I K E I N","hups")</f>
        <v>O I K E I N</v>
      </c>
      <c r="G17" s="15" t="s">
        <v>22</v>
      </c>
      <c r="H17" s="16">
        <v>36082</v>
      </c>
      <c r="I17" s="56" t="str">
        <f t="shared" si="1"/>
        <v>Aikaa on jäljellä</v>
      </c>
      <c r="J17" s="18" t="str">
        <f>IF(I17='Palautus 3 vast (2)'!I17,"O I K E I N","hups")</f>
        <v>O I K E I N</v>
      </c>
    </row>
    <row r="18" spans="2:10" ht="19.5" customHeight="1">
      <c r="B18" s="15" t="s">
        <v>23</v>
      </c>
      <c r="C18" s="16">
        <v>36083</v>
      </c>
      <c r="D18" s="56" t="str">
        <f t="shared" si="0"/>
        <v>Palauta tänään</v>
      </c>
      <c r="E18" s="18" t="str">
        <f>IF(D18='Palautus 3 vast (2)'!D18,"O I K E I N","hups")</f>
        <v>O I K E I N</v>
      </c>
      <c r="G18" s="15" t="s">
        <v>23</v>
      </c>
      <c r="H18" s="16">
        <v>36083</v>
      </c>
      <c r="I18" s="56" t="str">
        <f t="shared" si="1"/>
        <v>Palauta tänään</v>
      </c>
      <c r="J18" s="18" t="str">
        <f>IF(I18='Palautus 3 vast (2)'!I18,"O I K E I N","hups")</f>
        <v>O I K E I N</v>
      </c>
    </row>
    <row r="19" spans="2:10" ht="19.5" customHeight="1">
      <c r="B19" s="15" t="s">
        <v>30</v>
      </c>
      <c r="C19" s="16">
        <v>36084</v>
      </c>
      <c r="D19" s="56" t="str">
        <f t="shared" si="0"/>
        <v>MUISTUTUS</v>
      </c>
      <c r="E19" s="18" t="str">
        <f>IF(D19='Palautus 3 vast (2)'!D19,"O I K E I N","hups")</f>
        <v>O I K E I N</v>
      </c>
      <c r="G19" s="15" t="s">
        <v>30</v>
      </c>
      <c r="H19" s="16">
        <v>36084</v>
      </c>
      <c r="I19" s="56" t="str">
        <f t="shared" si="1"/>
        <v>MUISTUTUS</v>
      </c>
      <c r="J19" s="18" t="str">
        <f>IF(I19='Palautus 3 vast (2)'!I19,"O I K E I N","hups")</f>
        <v>O I K E I N</v>
      </c>
    </row>
    <row r="20" spans="2:10" ht="19.5" customHeight="1">
      <c r="B20" s="15" t="s">
        <v>31</v>
      </c>
      <c r="C20" s="16">
        <v>36083</v>
      </c>
      <c r="D20" s="56" t="str">
        <f t="shared" si="0"/>
        <v>Palauta tänään</v>
      </c>
      <c r="E20" s="18" t="str">
        <f>IF(D20='Palautus 3 vast (2)'!D20,"O I K E I N","hups")</f>
        <v>O I K E I N</v>
      </c>
      <c r="G20" s="15" t="s">
        <v>31</v>
      </c>
      <c r="H20" s="16">
        <v>36083</v>
      </c>
      <c r="I20" s="56" t="str">
        <f t="shared" si="1"/>
        <v>Palauta tänään</v>
      </c>
      <c r="J20" s="18" t="str">
        <f>IF(I20='Palautus 3 vast (2)'!I20,"O I K E I N","hups")</f>
        <v>O I K E I N</v>
      </c>
    </row>
    <row r="21" spans="2:10" ht="19.5" customHeight="1">
      <c r="B21" s="15" t="s">
        <v>26</v>
      </c>
      <c r="C21" s="16">
        <v>36086</v>
      </c>
      <c r="D21" s="56" t="str">
        <f t="shared" si="0"/>
        <v>MUISTUTUS</v>
      </c>
      <c r="E21" s="18" t="str">
        <f>IF(D21='Palautus 3 vast (2)'!D21,"O I K E I N","hups")</f>
        <v>O I K E I N</v>
      </c>
      <c r="G21" s="15" t="s">
        <v>26</v>
      </c>
      <c r="H21" s="16">
        <v>36086</v>
      </c>
      <c r="I21" s="56" t="str">
        <f t="shared" si="1"/>
        <v>MUISTUTUS</v>
      </c>
      <c r="J21" s="18" t="str">
        <f>IF(I21='Palautus 3 vast (2)'!I21,"O I K E I N","hups")</f>
        <v>O I K E I N</v>
      </c>
    </row>
    <row r="22" spans="2:10" ht="19.5" customHeight="1" thickBot="1">
      <c r="B22" s="19" t="s">
        <v>27</v>
      </c>
      <c r="C22" s="20">
        <v>36087</v>
      </c>
      <c r="D22" s="61" t="str">
        <f t="shared" si="0"/>
        <v>MUISTUTUS</v>
      </c>
      <c r="E22" s="21" t="str">
        <f>IF(D22='Palautus 3 vast (2)'!D22,"O I K E I N","hups")</f>
        <v>O I K E I N</v>
      </c>
      <c r="G22" s="19" t="s">
        <v>27</v>
      </c>
      <c r="H22" s="20">
        <v>36087</v>
      </c>
      <c r="I22" s="61" t="str">
        <f t="shared" si="1"/>
        <v>MUISTUTUS</v>
      </c>
      <c r="J22" s="21" t="str">
        <f>IF(I22='Palautus 3 vast (2)'!I22,"O I K E I N","hups")</f>
        <v>O I K E I N</v>
      </c>
    </row>
    <row r="25" ht="12.75">
      <c r="G25" s="2"/>
    </row>
  </sheetData>
  <sheetProtection/>
  <mergeCells count="1">
    <mergeCell ref="G3:H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5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2.7109375" style="0" customWidth="1"/>
    <col min="2" max="2" width="9.28125" style="0" customWidth="1"/>
    <col min="3" max="3" width="12.7109375" style="0" customWidth="1"/>
    <col min="4" max="4" width="17.57421875" style="0" customWidth="1"/>
    <col min="5" max="5" width="12.8515625" style="0" customWidth="1"/>
    <col min="7" max="7" width="15.421875" style="0" customWidth="1"/>
    <col min="8" max="8" width="15.00390625" style="0" customWidth="1"/>
    <col min="9" max="9" width="17.7109375" style="0" customWidth="1"/>
    <col min="10" max="10" width="18.7109375" style="0" customWidth="1"/>
    <col min="11" max="11" width="12.28125" style="0" customWidth="1"/>
  </cols>
  <sheetData>
    <row r="1" ht="17.25">
      <c r="C1" s="1" t="s">
        <v>65</v>
      </c>
    </row>
    <row r="3" ht="13.5" thickBot="1"/>
    <row r="4" spans="3:8" ht="13.5" thickBot="1">
      <c r="C4" s="2" t="s">
        <v>9</v>
      </c>
      <c r="G4" s="77" t="s">
        <v>69</v>
      </c>
      <c r="H4" s="78"/>
    </row>
    <row r="5" spans="3:8" ht="12.75">
      <c r="C5" s="2" t="s">
        <v>10</v>
      </c>
      <c r="D5" s="2"/>
      <c r="E5" s="10"/>
      <c r="G5" s="10">
        <v>1</v>
      </c>
      <c r="H5" s="2" t="s">
        <v>11</v>
      </c>
    </row>
    <row r="6" spans="3:8" ht="12.75">
      <c r="C6" s="2"/>
      <c r="D6" s="2" t="s">
        <v>28</v>
      </c>
      <c r="E6" s="10"/>
      <c r="G6" s="10">
        <v>36083</v>
      </c>
      <c r="H6" s="2" t="s">
        <v>29</v>
      </c>
    </row>
    <row r="7" spans="3:8" ht="12.75">
      <c r="C7" s="2" t="s">
        <v>12</v>
      </c>
      <c r="D7" s="2"/>
      <c r="E7" s="10"/>
      <c r="G7" s="10">
        <v>36084</v>
      </c>
      <c r="H7" s="2" t="s">
        <v>13</v>
      </c>
    </row>
    <row r="8" ht="12.75">
      <c r="C8" s="2"/>
    </row>
    <row r="9" ht="12.75">
      <c r="D9" s="2" t="s">
        <v>14</v>
      </c>
    </row>
    <row r="10" spans="3:4" ht="12.75">
      <c r="C10" s="2"/>
      <c r="D10" s="10">
        <v>36083</v>
      </c>
    </row>
    <row r="11" ht="13.5" thickBot="1"/>
    <row r="12" spans="2:10" ht="33.75" customHeight="1">
      <c r="B12" s="11" t="s">
        <v>15</v>
      </c>
      <c r="C12" s="12" t="s">
        <v>16</v>
      </c>
      <c r="D12" s="13" t="s">
        <v>17</v>
      </c>
      <c r="E12" s="52" t="s">
        <v>64</v>
      </c>
      <c r="G12" s="11" t="s">
        <v>15</v>
      </c>
      <c r="H12" s="12" t="s">
        <v>16</v>
      </c>
      <c r="I12" s="13" t="s">
        <v>17</v>
      </c>
      <c r="J12" s="52" t="s">
        <v>68</v>
      </c>
    </row>
    <row r="13" spans="2:10" ht="19.5" customHeight="1">
      <c r="B13" s="15" t="s">
        <v>18</v>
      </c>
      <c r="C13" s="16">
        <v>36078</v>
      </c>
      <c r="D13" s="22" t="str">
        <f>VLOOKUP(C13,$G$5:$H$7,2)</f>
        <v>Aikaa on jäljellä</v>
      </c>
      <c r="E13" s="18"/>
      <c r="G13" s="15" t="s">
        <v>18</v>
      </c>
      <c r="H13" s="16">
        <v>36078</v>
      </c>
      <c r="I13" s="22" t="str">
        <f>IF(H13&lt;$D$10,$H$5,IF(H13=$D$10,$H$6,$H$7))</f>
        <v>Aikaa on jäljellä</v>
      </c>
      <c r="J13" s="18"/>
    </row>
    <row r="14" spans="2:10" ht="19.5" customHeight="1">
      <c r="B14" s="15" t="s">
        <v>19</v>
      </c>
      <c r="C14" s="16">
        <v>36079</v>
      </c>
      <c r="D14" s="22" t="str">
        <f aca="true" t="shared" si="0" ref="D14:D22">VLOOKUP(C14,$G$5:$H$7,2)</f>
        <v>Aikaa on jäljellä</v>
      </c>
      <c r="E14" s="18"/>
      <c r="G14" s="15" t="s">
        <v>19</v>
      </c>
      <c r="H14" s="16">
        <v>36079</v>
      </c>
      <c r="I14" s="22" t="str">
        <f aca="true" t="shared" si="1" ref="I14:I22">IF(H14&lt;$D$10,$H$5,IF(H14=$D$10,$H$6,$H$7))</f>
        <v>Aikaa on jäljellä</v>
      </c>
      <c r="J14" s="18"/>
    </row>
    <row r="15" spans="2:10" ht="19.5" customHeight="1">
      <c r="B15" s="15" t="s">
        <v>20</v>
      </c>
      <c r="C15" s="16">
        <v>36083</v>
      </c>
      <c r="D15" s="22" t="str">
        <f t="shared" si="0"/>
        <v>Palauta tänään</v>
      </c>
      <c r="E15" s="18"/>
      <c r="G15" s="15" t="s">
        <v>20</v>
      </c>
      <c r="H15" s="16">
        <v>36083</v>
      </c>
      <c r="I15" s="22" t="str">
        <f t="shared" si="1"/>
        <v>Palauta tänään</v>
      </c>
      <c r="J15" s="18"/>
    </row>
    <row r="16" spans="2:10" ht="19.5" customHeight="1">
      <c r="B16" s="15" t="s">
        <v>21</v>
      </c>
      <c r="C16" s="16">
        <v>36091</v>
      </c>
      <c r="D16" s="22" t="str">
        <f t="shared" si="0"/>
        <v>MUISTUTUS</v>
      </c>
      <c r="E16" s="18"/>
      <c r="G16" s="15" t="s">
        <v>21</v>
      </c>
      <c r="H16" s="16">
        <v>36091</v>
      </c>
      <c r="I16" s="22" t="str">
        <f t="shared" si="1"/>
        <v>MUISTUTUS</v>
      </c>
      <c r="J16" s="18"/>
    </row>
    <row r="17" spans="2:10" ht="19.5" customHeight="1">
      <c r="B17" s="15" t="s">
        <v>22</v>
      </c>
      <c r="C17" s="16">
        <v>36082</v>
      </c>
      <c r="D17" s="22" t="str">
        <f t="shared" si="0"/>
        <v>Aikaa on jäljellä</v>
      </c>
      <c r="E17" s="18"/>
      <c r="G17" s="15" t="s">
        <v>22</v>
      </c>
      <c r="H17" s="16">
        <v>36082</v>
      </c>
      <c r="I17" s="22" t="str">
        <f t="shared" si="1"/>
        <v>Aikaa on jäljellä</v>
      </c>
      <c r="J17" s="18"/>
    </row>
    <row r="18" spans="2:10" ht="19.5" customHeight="1">
      <c r="B18" s="15" t="s">
        <v>23</v>
      </c>
      <c r="C18" s="16">
        <v>36083</v>
      </c>
      <c r="D18" s="22" t="str">
        <f t="shared" si="0"/>
        <v>Palauta tänään</v>
      </c>
      <c r="E18" s="18"/>
      <c r="G18" s="15" t="s">
        <v>23</v>
      </c>
      <c r="H18" s="16">
        <v>36083</v>
      </c>
      <c r="I18" s="22" t="str">
        <f t="shared" si="1"/>
        <v>Palauta tänään</v>
      </c>
      <c r="J18" s="18"/>
    </row>
    <row r="19" spans="2:10" ht="19.5" customHeight="1">
      <c r="B19" s="15" t="s">
        <v>30</v>
      </c>
      <c r="C19" s="16">
        <v>36084</v>
      </c>
      <c r="D19" s="22" t="str">
        <f t="shared" si="0"/>
        <v>MUISTUTUS</v>
      </c>
      <c r="E19" s="18"/>
      <c r="G19" s="15" t="s">
        <v>30</v>
      </c>
      <c r="H19" s="16">
        <v>36084</v>
      </c>
      <c r="I19" s="22" t="str">
        <f t="shared" si="1"/>
        <v>MUISTUTUS</v>
      </c>
      <c r="J19" s="18"/>
    </row>
    <row r="20" spans="2:10" ht="19.5" customHeight="1">
      <c r="B20" s="15" t="s">
        <v>31</v>
      </c>
      <c r="C20" s="16">
        <v>36083</v>
      </c>
      <c r="D20" s="22" t="str">
        <f t="shared" si="0"/>
        <v>Palauta tänään</v>
      </c>
      <c r="E20" s="18"/>
      <c r="G20" s="15" t="s">
        <v>31</v>
      </c>
      <c r="H20" s="16">
        <v>36083</v>
      </c>
      <c r="I20" s="22" t="str">
        <f t="shared" si="1"/>
        <v>Palauta tänään</v>
      </c>
      <c r="J20" s="18"/>
    </row>
    <row r="21" spans="2:10" ht="19.5" customHeight="1">
      <c r="B21" s="15" t="s">
        <v>26</v>
      </c>
      <c r="C21" s="16">
        <v>36086</v>
      </c>
      <c r="D21" s="22" t="str">
        <f t="shared" si="0"/>
        <v>MUISTUTUS</v>
      </c>
      <c r="E21" s="18"/>
      <c r="G21" s="15" t="s">
        <v>26</v>
      </c>
      <c r="H21" s="16">
        <v>36086</v>
      </c>
      <c r="I21" s="22" t="str">
        <f t="shared" si="1"/>
        <v>MUISTUTUS</v>
      </c>
      <c r="J21" s="18"/>
    </row>
    <row r="22" spans="2:10" ht="19.5" customHeight="1" thickBot="1">
      <c r="B22" s="19" t="s">
        <v>27</v>
      </c>
      <c r="C22" s="20">
        <v>36087</v>
      </c>
      <c r="D22" s="22" t="str">
        <f t="shared" si="0"/>
        <v>MUISTUTUS</v>
      </c>
      <c r="E22" s="18"/>
      <c r="G22" s="19" t="s">
        <v>27</v>
      </c>
      <c r="H22" s="20">
        <v>36087</v>
      </c>
      <c r="I22" s="22" t="str">
        <f t="shared" si="1"/>
        <v>MUISTUTUS</v>
      </c>
      <c r="J22" s="18"/>
    </row>
    <row r="25" ht="12.75">
      <c r="G25" s="2"/>
    </row>
  </sheetData>
  <sheetProtection/>
  <mergeCells count="1">
    <mergeCell ref="G4:H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18"/>
  <sheetViews>
    <sheetView zoomScalePageLayoutView="0" workbookViewId="0" topLeftCell="A1">
      <selection activeCell="H18" sqref="H18"/>
    </sheetView>
  </sheetViews>
  <sheetFormatPr defaultColWidth="9.140625" defaultRowHeight="12.75"/>
  <cols>
    <col min="4" max="4" width="15.7109375" style="0" customWidth="1"/>
    <col min="5" max="5" width="15.140625" style="0" customWidth="1"/>
    <col min="6" max="6" width="12.57421875" style="0" customWidth="1"/>
    <col min="7" max="7" width="11.00390625" style="0" customWidth="1"/>
    <col min="8" max="8" width="11.57421875" style="0" customWidth="1"/>
    <col min="9" max="9" width="16.28125" style="0" customWidth="1"/>
    <col min="10" max="10" width="15.28125" style="0" customWidth="1"/>
  </cols>
  <sheetData>
    <row r="1" ht="17.25">
      <c r="C1" s="1" t="s">
        <v>65</v>
      </c>
    </row>
    <row r="3" spans="11:14" ht="12.75">
      <c r="K3" s="23" t="s">
        <v>33</v>
      </c>
      <c r="N3" s="23" t="s">
        <v>69</v>
      </c>
    </row>
    <row r="4" spans="3:11" ht="12.75">
      <c r="C4" s="23" t="s">
        <v>32</v>
      </c>
      <c r="J4" s="23" t="s">
        <v>34</v>
      </c>
      <c r="K4">
        <v>2.5</v>
      </c>
    </row>
    <row r="5" spans="10:11" ht="12.75">
      <c r="J5" s="23" t="s">
        <v>36</v>
      </c>
      <c r="K5">
        <v>2</v>
      </c>
    </row>
    <row r="6" spans="3:11" ht="12.75">
      <c r="C6" s="23" t="s">
        <v>35</v>
      </c>
      <c r="J6" s="23" t="s">
        <v>37</v>
      </c>
      <c r="K6">
        <v>1.5</v>
      </c>
    </row>
    <row r="7" spans="10:11" ht="12.75">
      <c r="J7" s="23" t="s">
        <v>39</v>
      </c>
      <c r="K7">
        <v>1</v>
      </c>
    </row>
    <row r="8" ht="12.75">
      <c r="C8" s="23" t="s">
        <v>38</v>
      </c>
    </row>
    <row r="9" ht="12.75">
      <c r="C9" s="23" t="s">
        <v>40</v>
      </c>
    </row>
    <row r="10" ht="13.5" thickBot="1">
      <c r="C10" s="23"/>
    </row>
    <row r="11" ht="15.75" thickBot="1">
      <c r="I11" s="59" t="s">
        <v>50</v>
      </c>
    </row>
    <row r="12" spans="2:10" ht="26.25">
      <c r="B12" s="24" t="s">
        <v>41</v>
      </c>
      <c r="C12" s="23" t="s">
        <v>42</v>
      </c>
      <c r="D12" s="23" t="s">
        <v>43</v>
      </c>
      <c r="E12" s="23" t="s">
        <v>44</v>
      </c>
      <c r="F12" s="23" t="s">
        <v>45</v>
      </c>
      <c r="G12" s="24" t="s">
        <v>46</v>
      </c>
      <c r="H12" s="24" t="s">
        <v>47</v>
      </c>
      <c r="I12" s="24" t="s">
        <v>48</v>
      </c>
      <c r="J12" s="24" t="s">
        <v>49</v>
      </c>
    </row>
    <row r="13" spans="2:10" ht="15">
      <c r="B13">
        <v>5</v>
      </c>
      <c r="C13">
        <v>0.1</v>
      </c>
      <c r="D13" s="23">
        <v>3</v>
      </c>
      <c r="E13" s="23">
        <v>10</v>
      </c>
      <c r="F13" s="23">
        <v>0.3</v>
      </c>
      <c r="G13">
        <f>PRODUCT(B13:F13)</f>
        <v>4.5</v>
      </c>
      <c r="H13" s="64" t="s">
        <v>39</v>
      </c>
      <c r="I13" s="25">
        <f>IF(H13=J7,G13*K7,IF(H13=J6,G13*K6,IF(H13=J5,G13*K5,IF(H13=J4,G13*K4,""))))</f>
        <v>4.5</v>
      </c>
      <c r="J13" s="26" t="str">
        <f>IF(I13='Paketit (2)'!I12,"O I K E I N","hupsis")</f>
        <v>O I K E I N</v>
      </c>
    </row>
    <row r="15" ht="13.5" thickBot="1"/>
    <row r="16" ht="15.75" thickBot="1">
      <c r="I16" s="59" t="s">
        <v>51</v>
      </c>
    </row>
    <row r="17" spans="2:9" ht="26.25">
      <c r="B17" s="24" t="s">
        <v>41</v>
      </c>
      <c r="C17" s="23" t="s">
        <v>42</v>
      </c>
      <c r="D17" s="23" t="s">
        <v>43</v>
      </c>
      <c r="E17" s="23" t="s">
        <v>44</v>
      </c>
      <c r="F17" s="23" t="s">
        <v>45</v>
      </c>
      <c r="G17" s="24" t="s">
        <v>46</v>
      </c>
      <c r="H17" s="24" t="s">
        <v>47</v>
      </c>
      <c r="I17" s="24" t="s">
        <v>48</v>
      </c>
    </row>
    <row r="18" spans="2:10" ht="15">
      <c r="B18">
        <v>5</v>
      </c>
      <c r="C18">
        <v>0.1</v>
      </c>
      <c r="D18" s="23">
        <v>3</v>
      </c>
      <c r="E18" s="23">
        <v>10</v>
      </c>
      <c r="F18" s="23">
        <v>0.3</v>
      </c>
      <c r="G18">
        <f>PRODUCT(B18:F18)</f>
        <v>4.5</v>
      </c>
      <c r="H18" s="64" t="s">
        <v>39</v>
      </c>
      <c r="I18" s="25">
        <f>VLOOKUP(H18,J4:K7,2,0)*G18</f>
        <v>4.5</v>
      </c>
      <c r="J18" s="26" t="str">
        <f>IF(I18='Paketit (2)'!I17,"O I K E I N","hupsis")</f>
        <v>O I K E I N</v>
      </c>
    </row>
  </sheetData>
  <sheetProtection/>
  <dataValidations count="1">
    <dataValidation type="list" allowBlank="1" showInputMessage="1" showErrorMessage="1" sqref="H13 H18">
      <formula1>$J$4:$J$7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L17"/>
  <sheetViews>
    <sheetView zoomScalePageLayoutView="0" workbookViewId="0" topLeftCell="A1">
      <selection activeCell="C14" sqref="C14"/>
    </sheetView>
  </sheetViews>
  <sheetFormatPr defaultColWidth="9.140625" defaultRowHeight="12.75"/>
  <cols>
    <col min="4" max="4" width="15.7109375" style="0" customWidth="1"/>
    <col min="5" max="5" width="15.140625" style="0" customWidth="1"/>
    <col min="6" max="6" width="12.57421875" style="0" customWidth="1"/>
    <col min="7" max="7" width="11.00390625" style="0" customWidth="1"/>
    <col min="8" max="8" width="11.57421875" style="0" customWidth="1"/>
    <col min="9" max="9" width="10.28125" style="0" customWidth="1"/>
    <col min="10" max="10" width="18.28125" style="0" customWidth="1"/>
  </cols>
  <sheetData>
    <row r="1" ht="17.25">
      <c r="C1" s="1" t="s">
        <v>65</v>
      </c>
    </row>
    <row r="3" ht="12.75">
      <c r="L3" s="23" t="s">
        <v>33</v>
      </c>
    </row>
    <row r="4" spans="3:12" ht="12.75">
      <c r="C4" s="23" t="s">
        <v>32</v>
      </c>
      <c r="K4" s="23" t="s">
        <v>34</v>
      </c>
      <c r="L4">
        <v>2.5</v>
      </c>
    </row>
    <row r="5" spans="11:12" ht="12.75">
      <c r="K5" s="23" t="s">
        <v>36</v>
      </c>
      <c r="L5">
        <v>2</v>
      </c>
    </row>
    <row r="6" spans="3:12" ht="12.75">
      <c r="C6" s="23" t="s">
        <v>35</v>
      </c>
      <c r="K6" s="23" t="s">
        <v>37</v>
      </c>
      <c r="L6">
        <v>1.5</v>
      </c>
    </row>
    <row r="7" spans="11:12" ht="12.75">
      <c r="K7" s="23" t="s">
        <v>39</v>
      </c>
      <c r="L7">
        <v>1</v>
      </c>
    </row>
    <row r="8" ht="12.75">
      <c r="C8" s="23" t="s">
        <v>38</v>
      </c>
    </row>
    <row r="9" ht="12.75">
      <c r="C9" s="23" t="s">
        <v>40</v>
      </c>
    </row>
    <row r="11" spans="2:10" ht="39">
      <c r="B11" s="24" t="s">
        <v>41</v>
      </c>
      <c r="C11" s="23" t="s">
        <v>42</v>
      </c>
      <c r="D11" s="23" t="s">
        <v>43</v>
      </c>
      <c r="E11" s="23" t="s">
        <v>44</v>
      </c>
      <c r="F11" s="23" t="s">
        <v>45</v>
      </c>
      <c r="G11" s="24" t="s">
        <v>46</v>
      </c>
      <c r="H11" s="24" t="s">
        <v>47</v>
      </c>
      <c r="I11" s="24" t="s">
        <v>48</v>
      </c>
      <c r="J11" s="24" t="s">
        <v>49</v>
      </c>
    </row>
    <row r="12" spans="2:11" ht="15">
      <c r="B12">
        <f>Paketit!B13</f>
        <v>5</v>
      </c>
      <c r="C12">
        <f>Paketit!C13</f>
        <v>0.1</v>
      </c>
      <c r="D12">
        <f>Paketit!D13</f>
        <v>3</v>
      </c>
      <c r="E12">
        <f>Paketit!E13</f>
        <v>10</v>
      </c>
      <c r="F12">
        <f>Paketit!F13</f>
        <v>0.3</v>
      </c>
      <c r="G12">
        <f>Paketit!G13</f>
        <v>4.5</v>
      </c>
      <c r="H12" t="str">
        <f>Paketit!H13</f>
        <v>Normaali</v>
      </c>
      <c r="I12" s="25">
        <f>IF(H12=K7,G12*L7,IF(H12=K6,G12*L6,IF(H12=K5,G12*L5,IF(H12=K4,G12*L4,""))))</f>
        <v>4.5</v>
      </c>
      <c r="J12" s="26"/>
      <c r="K12" t="s">
        <v>50</v>
      </c>
    </row>
    <row r="16" spans="2:8" ht="26.25">
      <c r="B16" s="24" t="s">
        <v>41</v>
      </c>
      <c r="C16" s="23" t="s">
        <v>42</v>
      </c>
      <c r="D16" s="23" t="s">
        <v>43</v>
      </c>
      <c r="E16" s="23" t="s">
        <v>44</v>
      </c>
      <c r="F16" s="23" t="s">
        <v>45</v>
      </c>
      <c r="G16" s="24" t="s">
        <v>46</v>
      </c>
      <c r="H16" s="24" t="s">
        <v>47</v>
      </c>
    </row>
    <row r="17" spans="2:11" ht="15">
      <c r="B17">
        <f>Paketit!B18</f>
        <v>5</v>
      </c>
      <c r="C17">
        <f>Paketit!C18</f>
        <v>0.1</v>
      </c>
      <c r="D17">
        <f>Paketit!D18</f>
        <v>3</v>
      </c>
      <c r="E17">
        <f>Paketit!E18</f>
        <v>10</v>
      </c>
      <c r="F17">
        <f>Paketit!F18</f>
        <v>0.3</v>
      </c>
      <c r="G17">
        <f>Paketit!G18</f>
        <v>4.5</v>
      </c>
      <c r="H17" t="str">
        <f>Paketit!H18</f>
        <v>Normaali</v>
      </c>
      <c r="I17" s="25">
        <f>VLOOKUP(H17,K4:L7,2,0)*G17</f>
        <v>4.5</v>
      </c>
      <c r="J17" s="26"/>
      <c r="K17" t="s">
        <v>51</v>
      </c>
    </row>
  </sheetData>
  <sheetProtection/>
  <dataValidations count="1">
    <dataValidation type="list" allowBlank="1" showInputMessage="1" showErrorMessage="1" sqref="B12:H12 B17:H17">
      <formula1>$K$4:$K$7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Ammatti-Instituutti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</dc:creator>
  <cp:keywords/>
  <dc:description/>
  <cp:lastModifiedBy>User</cp:lastModifiedBy>
  <dcterms:created xsi:type="dcterms:W3CDTF">1998-11-30T10:21:38Z</dcterms:created>
  <dcterms:modified xsi:type="dcterms:W3CDTF">2016-11-06T12:44:16Z</dcterms:modified>
  <cp:category/>
  <cp:version/>
  <cp:contentType/>
  <cp:contentStatus/>
</cp:coreProperties>
</file>